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enaslangelis1\Desktop\TARYBA 2023-09-14\TSP\"/>
    </mc:Choice>
  </mc:AlternateContent>
  <xr:revisionPtr revIDLastSave="0" documentId="8_{8A4EEDBD-00E4-45F7-A972-BA3AA0A5C0A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 priedas" sheetId="1" r:id="rId1"/>
    <sheet name="2 priedas" sheetId="2" r:id="rId2"/>
    <sheet name="3 priedas" sheetId="23" r:id="rId3"/>
    <sheet name="5-išl.pagal programas " sheetId="15" state="hidden" r:id="rId4"/>
    <sheet name="4 priedas" sheetId="14" r:id="rId5"/>
    <sheet name="5 priedas" sheetId="20" r:id="rId6"/>
    <sheet name="6 priedas" sheetId="8" r:id="rId7"/>
    <sheet name="8 priedas" sheetId="3" r:id="rId8"/>
  </sheets>
  <definedNames>
    <definedName name="OLE_LINK2" localSheetId="0">'1 priedas'!#REF!</definedName>
    <definedName name="_xlnm.Print_Titles" localSheetId="0">'1 priedas'!$11:$11</definedName>
    <definedName name="_xlnm.Print_Titles" localSheetId="1">'2 priedas'!$9:$9</definedName>
    <definedName name="_xlnm.Print_Titles" localSheetId="4">'4 priedas'!$15:$16</definedName>
    <definedName name="_xlnm.Print_Titles" localSheetId="5">'5 priedas'!$14:$15</definedName>
    <definedName name="_xlnm.Print_Titles" localSheetId="3">'5-išl.pagal programas '!#REF!</definedName>
    <definedName name="_xlnm.Print_Titles" localSheetId="6">'6 priedas'!$11:$12</definedName>
    <definedName name="_xlnm.Print_Titles" localSheetId="7">'8 priedas'!#REF!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8" l="1"/>
  <c r="A175" i="20"/>
  <c r="A176" i="20"/>
  <c r="A177" i="20"/>
  <c r="A178" i="20"/>
  <c r="A179" i="20"/>
  <c r="A174" i="20"/>
  <c r="E147" i="20"/>
  <c r="E109" i="20"/>
  <c r="C208" i="20"/>
  <c r="C209" i="20"/>
  <c r="C172" i="20"/>
  <c r="E80" i="1"/>
  <c r="D52" i="1" l="1"/>
  <c r="D83" i="2"/>
  <c r="G122" i="8"/>
  <c r="A52" i="1"/>
  <c r="F143" i="14"/>
  <c r="E55" i="14"/>
  <c r="G229" i="20"/>
  <c r="C233" i="20"/>
  <c r="C234" i="20"/>
  <c r="I80" i="14"/>
  <c r="H80" i="14"/>
  <c r="J80" i="14"/>
  <c r="E82" i="1"/>
  <c r="C71" i="2"/>
  <c r="D31" i="1"/>
  <c r="E85" i="1" l="1"/>
  <c r="F111" i="8" l="1"/>
  <c r="E111" i="8"/>
  <c r="G63" i="23"/>
  <c r="E63" i="23"/>
  <c r="D63" i="23"/>
  <c r="F63" i="23"/>
  <c r="M155" i="14"/>
  <c r="C63" i="23" l="1"/>
  <c r="C34" i="23"/>
  <c r="N155" i="14"/>
  <c r="F141" i="14"/>
  <c r="E141" i="14"/>
  <c r="F102" i="20"/>
  <c r="H139" i="14"/>
  <c r="F139" i="14" s="1"/>
  <c r="D192" i="20"/>
  <c r="F18" i="14" l="1"/>
  <c r="E18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E46" i="14"/>
  <c r="E47" i="14"/>
  <c r="E48" i="14"/>
  <c r="E49" i="14"/>
  <c r="E50" i="14"/>
  <c r="E51" i="14"/>
  <c r="E52" i="14"/>
  <c r="E53" i="14"/>
  <c r="E54" i="14"/>
  <c r="E56" i="14"/>
  <c r="E58" i="14"/>
  <c r="E59" i="14"/>
  <c r="E60" i="14"/>
  <c r="E61" i="14"/>
  <c r="E62" i="14"/>
  <c r="E63" i="14"/>
  <c r="E64" i="14"/>
  <c r="E66" i="14"/>
  <c r="E67" i="14"/>
  <c r="E68" i="14"/>
  <c r="E69" i="14"/>
  <c r="E70" i="14"/>
  <c r="E71" i="14"/>
  <c r="E72" i="14"/>
  <c r="E73" i="14"/>
  <c r="E74" i="14"/>
  <c r="E76" i="14"/>
  <c r="E77" i="14"/>
  <c r="E78" i="14"/>
  <c r="E79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6" i="14"/>
  <c r="E97" i="14"/>
  <c r="E99" i="14"/>
  <c r="E100" i="14"/>
  <c r="E101" i="14"/>
  <c r="E102" i="14"/>
  <c r="E103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F20" i="14"/>
  <c r="F21" i="14"/>
  <c r="F22" i="14"/>
  <c r="F23" i="14"/>
  <c r="F24" i="14"/>
  <c r="F25" i="14"/>
  <c r="F26" i="14"/>
  <c r="F27" i="14"/>
  <c r="E20" i="14"/>
  <c r="E21" i="14"/>
  <c r="E22" i="14"/>
  <c r="E23" i="14"/>
  <c r="E24" i="14"/>
  <c r="E25" i="14"/>
  <c r="E26" i="14"/>
  <c r="E27" i="14"/>
  <c r="E28" i="14"/>
  <c r="C57" i="2" l="1"/>
  <c r="H19" i="20" l="1"/>
  <c r="G19" i="20"/>
  <c r="E146" i="20"/>
  <c r="C238" i="20"/>
  <c r="E237" i="20"/>
  <c r="C237" i="20" s="1"/>
  <c r="G147" i="20"/>
  <c r="C170" i="20"/>
  <c r="C171" i="20"/>
  <c r="C173" i="20"/>
  <c r="C174" i="20"/>
  <c r="D174" i="20"/>
  <c r="C175" i="20"/>
  <c r="D175" i="20"/>
  <c r="G29" i="14"/>
  <c r="G75" i="14"/>
  <c r="E75" i="14" s="1"/>
  <c r="I29" i="14"/>
  <c r="D62" i="1"/>
  <c r="C78" i="2"/>
  <c r="F35" i="8" l="1"/>
  <c r="E35" i="8" l="1"/>
  <c r="C81" i="2" l="1"/>
  <c r="C69" i="2"/>
  <c r="C55" i="2"/>
  <c r="C45" i="2"/>
  <c r="C41" i="2"/>
  <c r="C39" i="2"/>
  <c r="C37" i="2"/>
  <c r="C35" i="2"/>
  <c r="C32" i="2"/>
  <c r="C29" i="2"/>
  <c r="C26" i="2"/>
  <c r="C18" i="2"/>
  <c r="C14" i="2"/>
  <c r="C10" i="2"/>
  <c r="C43" i="2" s="1"/>
  <c r="D75" i="1"/>
  <c r="D68" i="1"/>
  <c r="D61" i="1" s="1"/>
  <c r="A44" i="1"/>
  <c r="A30" i="1"/>
  <c r="D25" i="1"/>
  <c r="D23" i="1"/>
  <c r="D21" i="1"/>
  <c r="D17" i="1"/>
  <c r="D14" i="1"/>
  <c r="F109" i="20"/>
  <c r="C44" i="2" l="1"/>
  <c r="D13" i="1"/>
  <c r="D74" i="1" s="1"/>
  <c r="D80" i="1" s="1"/>
  <c r="C83" i="2"/>
  <c r="D136" i="20"/>
  <c r="H125" i="14"/>
  <c r="F125" i="14" s="1"/>
  <c r="C136" i="20"/>
  <c r="E144" i="14"/>
  <c r="G98" i="14" l="1"/>
  <c r="C228" i="20"/>
  <c r="E223" i="20"/>
  <c r="E21" i="8" l="1"/>
  <c r="J186" i="14" l="1"/>
  <c r="A103" i="8" l="1"/>
  <c r="A104" i="8" s="1"/>
  <c r="A105" i="8" s="1"/>
  <c r="A106" i="8" s="1"/>
  <c r="A107" i="8" s="1"/>
  <c r="A108" i="8" s="1"/>
  <c r="A109" i="8" s="1"/>
  <c r="A111" i="8" s="1"/>
  <c r="A113" i="8" s="1"/>
  <c r="A114" i="8" s="1"/>
  <c r="A115" i="8" s="1"/>
  <c r="A121" i="8" s="1"/>
  <c r="E57" i="20" l="1"/>
  <c r="G104" i="14" l="1"/>
  <c r="F92" i="8"/>
  <c r="E92" i="8"/>
  <c r="F86" i="8"/>
  <c r="E113" i="8" l="1"/>
  <c r="G109" i="20"/>
  <c r="C70" i="20" l="1"/>
  <c r="D22" i="20"/>
  <c r="C22" i="20"/>
  <c r="C20" i="20" l="1"/>
  <c r="M239" i="20"/>
  <c r="C25" i="20"/>
  <c r="O19" i="14"/>
  <c r="O187" i="14" s="1"/>
  <c r="G194" i="20" l="1"/>
  <c r="E117" i="20"/>
  <c r="C127" i="20"/>
  <c r="C128" i="20"/>
  <c r="C129" i="20"/>
  <c r="C126" i="20"/>
  <c r="G57" i="20"/>
  <c r="H57" i="20"/>
  <c r="H56" i="20" s="1"/>
  <c r="C21" i="20"/>
  <c r="F17" i="20"/>
  <c r="E17" i="20"/>
  <c r="E125" i="20" l="1"/>
  <c r="C125" i="20" s="1"/>
  <c r="G65" i="14"/>
  <c r="G125" i="14"/>
  <c r="J104" i="14"/>
  <c r="K104" i="14"/>
  <c r="K155" i="14" s="1"/>
  <c r="L104" i="14"/>
  <c r="L155" i="14" s="1"/>
  <c r="I104" i="14"/>
  <c r="H17" i="14"/>
  <c r="H155" i="14" s="1"/>
  <c r="G17" i="14"/>
  <c r="E104" i="14" l="1"/>
  <c r="E42" i="20"/>
  <c r="C44" i="20"/>
  <c r="G95" i="14"/>
  <c r="E95" i="14" s="1"/>
  <c r="E104" i="8" l="1"/>
  <c r="E86" i="8"/>
  <c r="A81" i="8"/>
  <c r="F78" i="8"/>
  <c r="E78" i="8"/>
  <c r="E121" i="8" s="1"/>
  <c r="F75" i="8"/>
  <c r="F121" i="8" s="1"/>
  <c r="F51" i="8"/>
  <c r="E51" i="8"/>
  <c r="E38" i="8"/>
  <c r="F36" i="8"/>
  <c r="E36" i="8"/>
  <c r="F32" i="8"/>
  <c r="E32" i="8"/>
  <c r="F28" i="8"/>
  <c r="E28" i="8"/>
  <c r="F22" i="8"/>
  <c r="E22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F64" i="8" l="1"/>
  <c r="E64" i="8"/>
  <c r="E122" i="8" l="1"/>
  <c r="F122" i="8"/>
  <c r="C227" i="20"/>
  <c r="G223" i="20"/>
  <c r="C169" i="20"/>
  <c r="C41" i="20"/>
  <c r="C40" i="20"/>
  <c r="H186" i="14" l="1"/>
  <c r="I186" i="14"/>
  <c r="K186" i="14"/>
  <c r="L186" i="14"/>
  <c r="M186" i="14"/>
  <c r="N186" i="14"/>
  <c r="I98" i="14"/>
  <c r="E98" i="14" s="1"/>
  <c r="D152" i="20" l="1"/>
  <c r="H147" i="20" l="1"/>
  <c r="J29" i="14"/>
  <c r="F29" i="14" s="1"/>
  <c r="D147" i="20" l="1"/>
  <c r="C196" i="20"/>
  <c r="E19" i="20" l="1"/>
  <c r="C19" i="14" l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C181" i="14" s="1"/>
  <c r="C182" i="14" s="1"/>
  <c r="C183" i="14" s="1"/>
  <c r="C184" i="14" s="1"/>
  <c r="C185" i="14" s="1"/>
  <c r="C187" i="14" s="1"/>
  <c r="A17" i="20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80" i="20" l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6" i="20" s="1"/>
  <c r="G19" i="14"/>
  <c r="F146" i="20"/>
  <c r="K146" i="20"/>
  <c r="L146" i="20"/>
  <c r="C168" i="20"/>
  <c r="C103" i="20"/>
  <c r="G80" i="14"/>
  <c r="E80" i="14" s="1"/>
  <c r="C198" i="20"/>
  <c r="C164" i="20"/>
  <c r="C163" i="20"/>
  <c r="C162" i="20"/>
  <c r="H146" i="20"/>
  <c r="E235" i="20"/>
  <c r="C226" i="20" l="1"/>
  <c r="C201" i="20"/>
  <c r="C197" i="20"/>
  <c r="C189" i="20"/>
  <c r="C167" i="20"/>
  <c r="C166" i="20"/>
  <c r="C161" i="20"/>
  <c r="C24" i="20"/>
  <c r="D17" i="20" l="1"/>
  <c r="C18" i="20"/>
  <c r="F19" i="20"/>
  <c r="C19" i="20"/>
  <c r="H16" i="20"/>
  <c r="H239" i="20" s="1"/>
  <c r="D20" i="20"/>
  <c r="D19" i="20" s="1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6" i="20"/>
  <c r="G56" i="20"/>
  <c r="I57" i="20"/>
  <c r="I56" i="20" s="1"/>
  <c r="I239" i="20" s="1"/>
  <c r="J57" i="20"/>
  <c r="J56" i="20" s="1"/>
  <c r="J239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1" i="20"/>
  <c r="D101" i="20"/>
  <c r="C102" i="20"/>
  <c r="D102" i="20"/>
  <c r="C104" i="20"/>
  <c r="C105" i="20"/>
  <c r="C106" i="20"/>
  <c r="C107" i="20"/>
  <c r="C108" i="20"/>
  <c r="K109" i="20"/>
  <c r="L109" i="20"/>
  <c r="E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30" i="20"/>
  <c r="D130" i="20"/>
  <c r="C131" i="20"/>
  <c r="D131" i="20"/>
  <c r="C132" i="20"/>
  <c r="D132" i="20"/>
  <c r="C133" i="20"/>
  <c r="C134" i="20"/>
  <c r="D134" i="20"/>
  <c r="C135" i="20"/>
  <c r="D135" i="20"/>
  <c r="C137" i="20"/>
  <c r="C138" i="20"/>
  <c r="C139" i="20"/>
  <c r="C140" i="20"/>
  <c r="C141" i="20"/>
  <c r="C142" i="20"/>
  <c r="C143" i="20"/>
  <c r="C144" i="20"/>
  <c r="D144" i="20"/>
  <c r="C145" i="20"/>
  <c r="D145" i="20"/>
  <c r="G146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5" i="20"/>
  <c r="C176" i="20"/>
  <c r="C177" i="20"/>
  <c r="C178" i="20"/>
  <c r="C179" i="20"/>
  <c r="C180" i="20"/>
  <c r="C181" i="20"/>
  <c r="C182" i="20"/>
  <c r="C183" i="20"/>
  <c r="C184" i="20"/>
  <c r="C185" i="20"/>
  <c r="C186" i="20"/>
  <c r="D186" i="20"/>
  <c r="C187" i="20"/>
  <c r="D187" i="20"/>
  <c r="C190" i="20"/>
  <c r="C191" i="20"/>
  <c r="C192" i="20"/>
  <c r="K193" i="20"/>
  <c r="E194" i="20"/>
  <c r="G193" i="20"/>
  <c r="C195" i="20"/>
  <c r="C199" i="20"/>
  <c r="C200" i="20"/>
  <c r="C202" i="20"/>
  <c r="C203" i="20"/>
  <c r="E204" i="20"/>
  <c r="C204" i="20" s="1"/>
  <c r="C205" i="20"/>
  <c r="C206" i="20"/>
  <c r="C207" i="20"/>
  <c r="C210" i="20"/>
  <c r="C211" i="20"/>
  <c r="C212" i="20"/>
  <c r="C213" i="20"/>
  <c r="C214" i="20"/>
  <c r="C215" i="20"/>
  <c r="C216" i="20"/>
  <c r="C217" i="20"/>
  <c r="C218" i="20"/>
  <c r="C219" i="20"/>
  <c r="E221" i="20"/>
  <c r="C222" i="20"/>
  <c r="G220" i="20"/>
  <c r="C224" i="20"/>
  <c r="C225" i="20"/>
  <c r="E229" i="20"/>
  <c r="C230" i="20"/>
  <c r="C231" i="20"/>
  <c r="C232" i="20"/>
  <c r="C235" i="20"/>
  <c r="C236" i="20"/>
  <c r="C229" i="20" l="1"/>
  <c r="E220" i="20"/>
  <c r="C220" i="20" s="1"/>
  <c r="L239" i="20"/>
  <c r="E16" i="20"/>
  <c r="C188" i="20"/>
  <c r="E193" i="20"/>
  <c r="C193" i="20" s="1"/>
  <c r="C110" i="20"/>
  <c r="C109" i="20"/>
  <c r="C194" i="20"/>
  <c r="C223" i="20"/>
  <c r="D109" i="20"/>
  <c r="K239" i="20"/>
  <c r="D56" i="20"/>
  <c r="G16" i="20"/>
  <c r="C29" i="20"/>
  <c r="D146" i="20"/>
  <c r="C56" i="20"/>
  <c r="C221" i="20"/>
  <c r="C147" i="20"/>
  <c r="D57" i="20"/>
  <c r="C17" i="20"/>
  <c r="F16" i="20"/>
  <c r="C57" i="20"/>
  <c r="C16" i="20" l="1"/>
  <c r="G239" i="20"/>
  <c r="C146" i="20"/>
  <c r="F239" i="20"/>
  <c r="D16" i="20"/>
  <c r="D239" i="20" s="1"/>
  <c r="E239" i="20"/>
  <c r="C239" i="20" l="1"/>
  <c r="E134" i="14" l="1"/>
  <c r="I57" i="14" l="1"/>
  <c r="G57" i="14"/>
  <c r="E133" i="14"/>
  <c r="G155" i="14" l="1"/>
  <c r="I65" i="14"/>
  <c r="E65" i="14" s="1"/>
  <c r="E166" i="14" l="1"/>
  <c r="E165" i="14"/>
  <c r="H19" i="14" l="1"/>
  <c r="E125" i="14"/>
  <c r="E143" i="14"/>
  <c r="E171" i="14"/>
  <c r="E181" i="14"/>
  <c r="E175" i="14"/>
  <c r="L187" i="14"/>
  <c r="K187" i="14"/>
  <c r="G186" i="14"/>
  <c r="I19" i="14"/>
  <c r="I155" i="14" s="1"/>
  <c r="E130" i="14"/>
  <c r="E126" i="14"/>
  <c r="E127" i="14"/>
  <c r="E128" i="14"/>
  <c r="E129" i="14"/>
  <c r="E131" i="14"/>
  <c r="E132" i="14"/>
  <c r="M57" i="14"/>
  <c r="E57" i="14" s="1"/>
  <c r="E142" i="14"/>
  <c r="F108" i="14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/>
  <c r="H203" i="15"/>
  <c r="G203" i="15"/>
  <c r="C203" i="15" s="1"/>
  <c r="G202" i="15"/>
  <c r="G200" i="15" s="1"/>
  <c r="G197" i="15" s="1"/>
  <c r="D202" i="15"/>
  <c r="K201" i="15"/>
  <c r="C201" i="15" s="1"/>
  <c r="D201" i="15"/>
  <c r="L200" i="15"/>
  <c r="K200" i="15"/>
  <c r="H200" i="15"/>
  <c r="G199" i="15"/>
  <c r="G198" i="15" s="1"/>
  <c r="C198" i="15" s="1"/>
  <c r="D199" i="15"/>
  <c r="A199" i="15"/>
  <c r="A200" i="15" s="1"/>
  <c r="A201" i="15" s="1"/>
  <c r="A202" i="15" s="1"/>
  <c r="H198" i="15"/>
  <c r="L197" i="15"/>
  <c r="S196" i="15"/>
  <c r="G196" i="15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G189" i="15"/>
  <c r="C189" i="15" s="1"/>
  <c r="E189" i="15"/>
  <c r="D189" i="15"/>
  <c r="G188" i="15"/>
  <c r="C188" i="15" s="1"/>
  <c r="E188" i="15"/>
  <c r="D188" i="15"/>
  <c r="A188" i="15"/>
  <c r="A189" i="15" s="1"/>
  <c r="A190" i="15"/>
  <c r="A191" i="15" s="1"/>
  <c r="A192" i="15" s="1"/>
  <c r="A193" i="15" s="1"/>
  <c r="A194" i="15" s="1"/>
  <c r="A195" i="15" s="1"/>
  <c r="A196" i="15" s="1"/>
  <c r="S187" i="15"/>
  <c r="C187" i="15" s="1"/>
  <c r="G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 s="1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C177" i="15" s="1"/>
  <c r="D177" i="15"/>
  <c r="L176" i="15"/>
  <c r="J176" i="15"/>
  <c r="J175" i="15"/>
  <c r="H176" i="15"/>
  <c r="D176" i="15" s="1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 s="1"/>
  <c r="D171" i="15"/>
  <c r="D170" i="15"/>
  <c r="K169" i="15"/>
  <c r="C169" i="15" s="1"/>
  <c r="E169" i="15"/>
  <c r="D169" i="15"/>
  <c r="K168" i="15"/>
  <c r="C168" i="15" s="1"/>
  <c r="E168" i="15"/>
  <c r="D168" i="15"/>
  <c r="K167" i="15"/>
  <c r="C167" i="15" s="1"/>
  <c r="E167" i="15"/>
  <c r="D167" i="15"/>
  <c r="K166" i="15"/>
  <c r="C166" i="15" s="1"/>
  <c r="G166" i="15"/>
  <c r="E166" i="15"/>
  <c r="D166" i="15"/>
  <c r="K165" i="15"/>
  <c r="C165" i="15" s="1"/>
  <c r="E165" i="15"/>
  <c r="D165" i="15"/>
  <c r="K164" i="15"/>
  <c r="C164" i="15" s="1"/>
  <c r="E164" i="15"/>
  <c r="D164" i="15"/>
  <c r="K163" i="15"/>
  <c r="C163" i="15" s="1"/>
  <c r="E163" i="15"/>
  <c r="D163" i="15"/>
  <c r="K162" i="15"/>
  <c r="C162" i="15" s="1"/>
  <c r="E162" i="15"/>
  <c r="D162" i="15"/>
  <c r="K161" i="15"/>
  <c r="C161" i="15" s="1"/>
  <c r="E161" i="15"/>
  <c r="D161" i="15"/>
  <c r="K160" i="15"/>
  <c r="C160" i="15" s="1"/>
  <c r="E160" i="15"/>
  <c r="D160" i="15"/>
  <c r="K159" i="15"/>
  <c r="C159" i="15" s="1"/>
  <c r="E159" i="15"/>
  <c r="D159" i="15"/>
  <c r="K158" i="15"/>
  <c r="C158" i="15" s="1"/>
  <c r="E158" i="15"/>
  <c r="D158" i="15"/>
  <c r="A158" i="15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 s="1"/>
  <c r="D155" i="15"/>
  <c r="G154" i="15"/>
  <c r="C154" i="15" s="1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/>
  <c r="D150" i="15"/>
  <c r="K149" i="15"/>
  <c r="K148" i="15"/>
  <c r="C148" i="15"/>
  <c r="D148" i="15"/>
  <c r="K147" i="15"/>
  <c r="C147" i="15" s="1"/>
  <c r="D147" i="15"/>
  <c r="A147" i="15"/>
  <c r="A148" i="15" s="1"/>
  <c r="G146" i="15"/>
  <c r="C146" i="15" s="1"/>
  <c r="D146" i="15"/>
  <c r="G145" i="15"/>
  <c r="C145" i="15"/>
  <c r="D145" i="15"/>
  <c r="G144" i="15"/>
  <c r="C144" i="15" s="1"/>
  <c r="D144" i="15"/>
  <c r="G143" i="15"/>
  <c r="D143" i="15"/>
  <c r="G142" i="15"/>
  <c r="C142" i="15" s="1"/>
  <c r="D142" i="15"/>
  <c r="M141" i="15"/>
  <c r="M140" i="15"/>
  <c r="L141" i="15"/>
  <c r="J141" i="15"/>
  <c r="F141" i="15" s="1"/>
  <c r="H141" i="15"/>
  <c r="H140" i="15" s="1"/>
  <c r="A141" i="15"/>
  <c r="A142" i="15" s="1"/>
  <c r="A143" i="15" s="1"/>
  <c r="A144" i="15" s="1"/>
  <c r="U140" i="15"/>
  <c r="T140" i="15"/>
  <c r="I140" i="15"/>
  <c r="E140" i="15" s="1"/>
  <c r="S139" i="15"/>
  <c r="C139" i="15" s="1"/>
  <c r="G139" i="15"/>
  <c r="E139" i="15"/>
  <c r="D139" i="15"/>
  <c r="S138" i="15"/>
  <c r="G138" i="15"/>
  <c r="E138" i="15"/>
  <c r="D138" i="15"/>
  <c r="G137" i="15"/>
  <c r="C137" i="15" s="1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C131" i="15" s="1"/>
  <c r="E131" i="15"/>
  <c r="D131" i="15"/>
  <c r="G130" i="15"/>
  <c r="C130" i="15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C125" i="15" s="1"/>
  <c r="G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D119" i="15"/>
  <c r="C119" i="15"/>
  <c r="G118" i="15"/>
  <c r="D118" i="15"/>
  <c r="C118" i="15"/>
  <c r="S117" i="15"/>
  <c r="G117" i="15"/>
  <c r="E117" i="15"/>
  <c r="D117" i="15"/>
  <c r="G116" i="15"/>
  <c r="C116" i="15" s="1"/>
  <c r="D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 s="1"/>
  <c r="D107" i="15"/>
  <c r="G106" i="15"/>
  <c r="C106" i="15" s="1"/>
  <c r="D106" i="15"/>
  <c r="G105" i="15"/>
  <c r="D105" i="15"/>
  <c r="G104" i="15"/>
  <c r="C104" i="15" s="1"/>
  <c r="D104" i="15"/>
  <c r="A104" i="15"/>
  <c r="G103" i="15"/>
  <c r="C103" i="15" s="1"/>
  <c r="D103" i="15"/>
  <c r="G102" i="15"/>
  <c r="C102" i="15" s="1"/>
  <c r="D102" i="15"/>
  <c r="G101" i="15"/>
  <c r="D101" i="15"/>
  <c r="C101" i="15"/>
  <c r="H100" i="15"/>
  <c r="H99" i="15" s="1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E84" i="15"/>
  <c r="D84" i="15"/>
  <c r="A84" i="15"/>
  <c r="A85" i="15"/>
  <c r="S83" i="15"/>
  <c r="O83" i="15"/>
  <c r="C83" i="15" s="1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C74" i="15" s="1"/>
  <c r="G74" i="15"/>
  <c r="E74" i="15"/>
  <c r="D74" i="15"/>
  <c r="S73" i="15"/>
  <c r="C73" i="15" s="1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/>
  <c r="F71" i="15"/>
  <c r="E71" i="15"/>
  <c r="D71" i="15"/>
  <c r="S70" i="15"/>
  <c r="O70" i="15"/>
  <c r="G70" i="15"/>
  <c r="F70" i="15"/>
  <c r="E70" i="15"/>
  <c r="D70" i="15"/>
  <c r="S69" i="15"/>
  <c r="O69" i="15"/>
  <c r="G69" i="15"/>
  <c r="E69" i="15"/>
  <c r="D69" i="15"/>
  <c r="O68" i="15"/>
  <c r="K68" i="15"/>
  <c r="C68" i="15" s="1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G58" i="15"/>
  <c r="E58" i="15"/>
  <c r="D58" i="15"/>
  <c r="S57" i="15"/>
  <c r="O57" i="15"/>
  <c r="G57" i="15"/>
  <c r="C57" i="15" s="1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E55" i="15"/>
  <c r="D55" i="15"/>
  <c r="G54" i="15"/>
  <c r="C54" i="15" s="1"/>
  <c r="D54" i="15"/>
  <c r="G53" i="15"/>
  <c r="C53" i="15"/>
  <c r="E53" i="15"/>
  <c r="D53" i="15"/>
  <c r="O52" i="15"/>
  <c r="G52" i="15"/>
  <c r="C52" i="15" s="1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 s="1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 s="1"/>
  <c r="P208" i="15" s="1"/>
  <c r="L45" i="15"/>
  <c r="K45" i="15" s="1"/>
  <c r="K44" i="15" s="1"/>
  <c r="L44" i="15"/>
  <c r="I45" i="15"/>
  <c r="H45" i="15"/>
  <c r="A45" i="15"/>
  <c r="V44" i="15"/>
  <c r="V208" i="15" s="1"/>
  <c r="U44" i="15"/>
  <c r="T44" i="15"/>
  <c r="T208" i="15" s="1"/>
  <c r="M44" i="15"/>
  <c r="J44" i="15"/>
  <c r="F44" i="15" s="1"/>
  <c r="I44" i="15"/>
  <c r="S43" i="15"/>
  <c r="K43" i="15"/>
  <c r="G43" i="15"/>
  <c r="C43" i="15" s="1"/>
  <c r="E43" i="15"/>
  <c r="D43" i="15"/>
  <c r="S42" i="15"/>
  <c r="K42" i="15"/>
  <c r="G42" i="15"/>
  <c r="E42" i="15"/>
  <c r="D42" i="15"/>
  <c r="S41" i="15"/>
  <c r="K41" i="15"/>
  <c r="G41" i="15"/>
  <c r="E41" i="15"/>
  <c r="D41" i="15"/>
  <c r="S40" i="15"/>
  <c r="K40" i="15"/>
  <c r="G40" i="15"/>
  <c r="E40" i="15"/>
  <c r="D40" i="15"/>
  <c r="S39" i="15"/>
  <c r="K39" i="15"/>
  <c r="G39" i="15"/>
  <c r="C39" i="15" s="1"/>
  <c r="E39" i="15"/>
  <c r="D39" i="15"/>
  <c r="S38" i="15"/>
  <c r="K38" i="15"/>
  <c r="G38" i="15"/>
  <c r="E38" i="15"/>
  <c r="D38" i="15"/>
  <c r="S37" i="15"/>
  <c r="K37" i="15"/>
  <c r="G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/>
  <c r="A38" i="15" s="1"/>
  <c r="A39" i="15" s="1"/>
  <c r="A40" i="15" s="1"/>
  <c r="A41" i="15" s="1"/>
  <c r="A42" i="15" s="1"/>
  <c r="A43" i="15" s="1"/>
  <c r="S34" i="15"/>
  <c r="K34" i="15"/>
  <c r="G34" i="15"/>
  <c r="C34" i="15" s="1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C27" i="15" s="1"/>
  <c r="D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C22" i="15" s="1"/>
  <c r="D22" i="15"/>
  <c r="G21" i="15"/>
  <c r="C21" i="15" s="1"/>
  <c r="D21" i="15"/>
  <c r="T20" i="15"/>
  <c r="T9" i="15" s="1"/>
  <c r="H20" i="15"/>
  <c r="D20" i="15" s="1"/>
  <c r="G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/>
  <c r="G14" i="15"/>
  <c r="C14" i="15" s="1"/>
  <c r="F14" i="15"/>
  <c r="F13" i="15" s="1"/>
  <c r="E14" i="15"/>
  <c r="E13" i="15"/>
  <c r="D14" i="15"/>
  <c r="A14" i="15"/>
  <c r="M13" i="15"/>
  <c r="M9" i="15" s="1"/>
  <c r="L13" i="15"/>
  <c r="L9" i="15" s="1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G10" i="15"/>
  <c r="C10" i="15" s="1"/>
  <c r="U9" i="15"/>
  <c r="E185" i="14"/>
  <c r="E184" i="14"/>
  <c r="E183" i="14"/>
  <c r="E182" i="14"/>
  <c r="E180" i="14"/>
  <c r="E179" i="14"/>
  <c r="E178" i="14"/>
  <c r="E177" i="14"/>
  <c r="E176" i="14"/>
  <c r="E174" i="14"/>
  <c r="E173" i="14"/>
  <c r="E172" i="14"/>
  <c r="E170" i="14"/>
  <c r="E169" i="14"/>
  <c r="E168" i="14"/>
  <c r="E167" i="14"/>
  <c r="E164" i="14"/>
  <c r="E163" i="14"/>
  <c r="E162" i="14"/>
  <c r="E161" i="14"/>
  <c r="E160" i="14"/>
  <c r="E159" i="14"/>
  <c r="E158" i="14"/>
  <c r="E157" i="14"/>
  <c r="E156" i="14"/>
  <c r="E154" i="14"/>
  <c r="E153" i="14"/>
  <c r="E152" i="14"/>
  <c r="E151" i="14"/>
  <c r="E148" i="14"/>
  <c r="E147" i="14"/>
  <c r="E146" i="14"/>
  <c r="E145" i="14"/>
  <c r="E140" i="14"/>
  <c r="E139" i="14"/>
  <c r="E138" i="14"/>
  <c r="E137" i="14"/>
  <c r="E136" i="14"/>
  <c r="E135" i="14"/>
  <c r="F107" i="14"/>
  <c r="F28" i="14"/>
  <c r="J19" i="14"/>
  <c r="J155" i="14" s="1"/>
  <c r="E149" i="14"/>
  <c r="E150" i="14"/>
  <c r="F177" i="15"/>
  <c r="E99" i="15"/>
  <c r="D206" i="15"/>
  <c r="D203" i="15"/>
  <c r="C202" i="15"/>
  <c r="D198" i="15"/>
  <c r="C186" i="15"/>
  <c r="N176" i="15"/>
  <c r="N175" i="15" s="1"/>
  <c r="N208" i="15" s="1"/>
  <c r="L175" i="15"/>
  <c r="G170" i="15"/>
  <c r="C170" i="15" s="1"/>
  <c r="C127" i="15"/>
  <c r="D100" i="15"/>
  <c r="G45" i="15"/>
  <c r="C36" i="15"/>
  <c r="C143" i="15"/>
  <c r="K141" i="15"/>
  <c r="H197" i="15"/>
  <c r="D197" i="15" s="1"/>
  <c r="C199" i="15"/>
  <c r="J140" i="15"/>
  <c r="F140" i="15" s="1"/>
  <c r="S175" i="15"/>
  <c r="K197" i="15"/>
  <c r="E29" i="14"/>
  <c r="C20" i="15" l="1"/>
  <c r="K140" i="15"/>
  <c r="C29" i="15"/>
  <c r="H175" i="15"/>
  <c r="M208" i="15"/>
  <c r="C70" i="15"/>
  <c r="C84" i="15"/>
  <c r="G13" i="15"/>
  <c r="C13" i="15" s="1"/>
  <c r="H9" i="15"/>
  <c r="C200" i="15"/>
  <c r="S20" i="15"/>
  <c r="S9" i="15" s="1"/>
  <c r="C37" i="15"/>
  <c r="C41" i="15"/>
  <c r="O45" i="15"/>
  <c r="C55" i="15"/>
  <c r="C63" i="15"/>
  <c r="C88" i="15"/>
  <c r="G176" i="15"/>
  <c r="C75" i="15"/>
  <c r="C117" i="15"/>
  <c r="C196" i="15"/>
  <c r="F155" i="14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G187" i="14"/>
  <c r="I187" i="14"/>
  <c r="F17" i="14"/>
  <c r="E17" i="14"/>
  <c r="M187" i="14"/>
  <c r="E19" i="14"/>
  <c r="F104" i="14"/>
  <c r="J187" i="14"/>
  <c r="F19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87" i="14"/>
  <c r="S208" i="15" l="1"/>
  <c r="C176" i="15"/>
  <c r="C175" i="15" s="1"/>
  <c r="H208" i="15"/>
  <c r="E187" i="14"/>
  <c r="F186" i="14"/>
  <c r="H187" i="14"/>
  <c r="F187" i="14" s="1"/>
  <c r="E155" i="14"/>
  <c r="D140" i="15"/>
  <c r="L208" i="15"/>
  <c r="D208" i="15" s="1"/>
  <c r="E186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Reda Dudienė</author>
  </authors>
  <commentList>
    <comment ref="C6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Reda Dudienė:</t>
        </r>
        <r>
          <rPr>
            <sz val="9"/>
            <color indexed="81"/>
            <rFont val="Tahoma"/>
            <family val="2"/>
            <charset val="186"/>
          </rPr>
          <t xml:space="preserve">
3125,7+(19,7+17,704)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Reda Dudienė</author>
  </authors>
  <commentList>
    <comment ref="G6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186"/>
          </rPr>
          <t>Reda Dudienė:</t>
        </r>
        <r>
          <rPr>
            <sz val="9"/>
            <color indexed="81"/>
            <rFont val="Tahoma"/>
            <family val="2"/>
            <charset val="186"/>
          </rPr>
          <t xml:space="preserve">
prisidėjimui prie Ąžuoliuko projekto</t>
        </r>
      </text>
    </comment>
    <comment ref="G85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186"/>
          </rPr>
          <t>Reda Dudienė:</t>
        </r>
        <r>
          <rPr>
            <sz val="9"/>
            <color indexed="81"/>
            <rFont val="Tahoma"/>
            <family val="2"/>
            <charset val="186"/>
          </rPr>
          <t xml:space="preserve">
5,0-Pandėlio relig. B.
15,0 Rokiškio Šv.Mato parapijos bendr..</t>
        </r>
      </text>
    </comment>
    <comment ref="G101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186"/>
          </rPr>
          <t>Reda Dudienė:</t>
        </r>
        <r>
          <rPr>
            <sz val="9"/>
            <color indexed="81"/>
            <rFont val="Tahoma"/>
            <family val="2"/>
            <charset val="186"/>
          </rPr>
          <t xml:space="preserve">
Sėlynės kaimo drenažo sistemos papildomiems darbams</t>
        </r>
      </text>
    </comment>
  </commentList>
</comments>
</file>

<file path=xl/sharedStrings.xml><?xml version="1.0" encoding="utf-8"?>
<sst xmlns="http://schemas.openxmlformats.org/spreadsheetml/2006/main" count="1340" uniqueCount="777">
  <si>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</si>
  <si>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</si>
  <si>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</si>
  <si>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</si>
  <si>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</si>
  <si>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</si>
  <si>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</si>
  <si>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</si>
  <si>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</si>
  <si>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</si>
  <si>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</si>
  <si>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</si>
  <si>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</si>
  <si>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</si>
  <si>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</si>
  <si>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</si>
  <si>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</si>
  <si>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</si>
  <si>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</si>
  <si>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</si>
  <si>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</si>
  <si>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</si>
  <si>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</si>
  <si>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</si>
  <si>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</si>
  <si>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</si>
  <si>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</si>
  <si>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</si>
  <si>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</si>
  <si>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</si>
  <si>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</si>
  <si>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</si>
  <si>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</si>
  <si>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</si>
  <si>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</si>
  <si>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</si>
  <si>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</si>
  <si>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</si>
  <si>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</si>
  <si>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</si>
  <si>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</si>
  <si>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</si>
  <si>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</si>
  <si>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</si>
  <si>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</si>
  <si>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</si>
  <si>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</si>
  <si>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</si>
  <si>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</si>
  <si>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</si>
  <si>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</si>
  <si>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</si>
  <si>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</si>
  <si>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</si>
  <si>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</si>
  <si>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</si>
  <si>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</si>
  <si>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</si>
  <si>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</si>
  <si>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</si>
  <si>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</si>
  <si>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</si>
  <si>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</si>
  <si>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</si>
  <si>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</si>
  <si>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</si>
  <si>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</si>
  <si>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</si>
  <si>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</si>
  <si>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</si>
  <si>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</si>
  <si>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</si>
  <si>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</si>
  <si>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</si>
  <si>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</si>
  <si>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</si>
  <si>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</si>
  <si>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</si>
  <si>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</si>
  <si>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</si>
  <si>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</si>
  <si>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</si>
  <si>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</si>
  <si>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</si>
  <si>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</si>
  <si>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</si>
  <si>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</si>
  <si>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</si>
  <si>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</si>
  <si>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</si>
  <si>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</si>
  <si>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</si>
  <si>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</si>
  <si>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</si>
  <si>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</si>
  <si>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</si>
  <si>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</si>
  <si>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</si>
  <si>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</si>
  <si>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</si>
  <si>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</si>
  <si>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</si>
  <si>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</si>
  <si>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</si>
  <si>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</si>
  <si>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</si>
  <si>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</si>
  <si>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</si>
  <si>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</si>
  <si>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</si>
  <si>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</si>
  <si>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</si>
  <si>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</si>
  <si>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</si>
  <si>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</si>
  <si>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</si>
  <si>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</si>
  <si>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</si>
  <si>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</si>
  <si>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</si>
  <si>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</si>
  <si>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</si>
  <si>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</si>
  <si>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</si>
  <si>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</si>
  <si>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</si>
  <si>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</si>
  <si>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</si>
  <si>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</si>
  <si>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</si>
  <si>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</si>
  <si>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</si>
  <si>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</si>
  <si>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</si>
  <si>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</si>
  <si>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</si>
  <si>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</si>
  <si>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</si>
  <si>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</si>
  <si>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</si>
  <si>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</si>
  <si>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</si>
  <si>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</si>
  <si>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</si>
  <si>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</si>
  <si>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</si>
  <si>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</si>
  <si>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</si>
  <si>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</si>
  <si>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</si>
  <si>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</si>
  <si>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</si>
  <si>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</si>
  <si>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</si>
  <si>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</si>
  <si>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</si>
  <si>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</si>
  <si>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</si>
  <si>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</si>
  <si>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</si>
  <si>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</si>
  <si>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</si>
  <si>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</si>
  <si>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</si>
  <si>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</si>
  <si>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</si>
  <si>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</si>
  <si>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</si>
  <si>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</si>
  <si>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</si>
  <si>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</si>
  <si>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</si>
  <si>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</si>
  <si>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</si>
  <si>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</si>
  <si>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</si>
  <si>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</si>
  <si>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</si>
  <si>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</si>
  <si>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</si>
  <si>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</si>
  <si>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</si>
  <si>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</si>
  <si>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</si>
  <si>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</si>
  <si>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</si>
  <si>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</si>
  <si>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</si>
  <si>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</si>
  <si>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</si>
  <si>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</si>
  <si>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</si>
  <si>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</si>
  <si>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</si>
  <si>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</si>
  <si>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</si>
  <si>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</si>
  <si>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</si>
  <si>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</si>
  <si>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</si>
  <si>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</si>
  <si>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</si>
  <si>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</si>
  <si>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</si>
  <si>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</si>
  <si>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</si>
  <si>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</si>
  <si>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</si>
  <si>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</si>
  <si>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</si>
  <si>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</si>
  <si>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</si>
  <si>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</si>
  <si>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</si>
  <si>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</si>
  <si>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</si>
  <si>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</si>
  <si>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</si>
  <si>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</si>
  <si>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</si>
  <si>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</si>
  <si>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</si>
  <si>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</si>
  <si>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</si>
  <si>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</si>
  <si>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</si>
  <si>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</si>
  <si>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</si>
  <si>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</si>
  <si>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Statybos ir infrastruktūros plėtros skyrius iš viso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</si>
  <si>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</si>
  <si>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</si>
  <si>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</si>
  <si>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</si>
  <si>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</si>
  <si>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</si>
  <si>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</si>
  <si>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</si>
  <si>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</si>
  <si>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</si>
  <si>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</si>
  <si>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</si>
  <si>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</si>
  <si>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</si>
  <si>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</si>
  <si>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</si>
  <si>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</si>
  <si>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</si>
  <si>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t>Nuostolingų maršrutų išlaidoms kompensuoti</t>
  </si>
  <si>
    <t>Finansų skyrius iš viso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</si>
  <si>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</si>
  <si>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</si>
  <si>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</si>
  <si>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</si>
  <si>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</si>
  <si>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</si>
  <si>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</si>
  <si>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</si>
  <si>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</si>
  <si>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</si>
  <si>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</si>
  <si>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</si>
  <si>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</si>
  <si>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</si>
  <si>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</si>
  <si>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</si>
  <si>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</si>
  <si>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</si>
  <si>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</si>
  <si>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</si>
  <si>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</si>
  <si>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</si>
  <si>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</si>
  <si>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</si>
  <si>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</si>
  <si>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</si>
  <si>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</si>
  <si>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</si>
  <si>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</si>
  <si>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</si>
  <si>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</si>
  <si>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</si>
  <si>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</si>
  <si>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</si>
  <si>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</si>
  <si>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</si>
  <si>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</si>
  <si>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</si>
  <si>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</si>
  <si>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</si>
  <si>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</si>
  <si>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</si>
  <si>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</si>
  <si>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</si>
  <si>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</si>
  <si>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</si>
  <si>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</si>
  <si>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</si>
  <si>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</si>
  <si>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</si>
  <si>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</si>
  <si>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</si>
  <si>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</si>
  <si>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</si>
  <si>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</si>
  <si>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</si>
  <si>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</si>
  <si>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</si>
  <si>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</si>
  <si>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</si>
  <si>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</si>
  <si>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</si>
  <si>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</si>
  <si>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</si>
  <si>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</si>
  <si>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</si>
  <si>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</si>
  <si>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</si>
  <si>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</si>
  <si>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</si>
  <si>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</si>
  <si>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</si>
  <si>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</si>
  <si>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</si>
  <si>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</si>
  <si>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</si>
  <si>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</si>
  <si>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</si>
  <si>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</si>
  <si>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</si>
  <si>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</si>
  <si>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</si>
  <si>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</si>
  <si>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</si>
  <si>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</si>
  <si>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</si>
  <si>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</si>
  <si>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</si>
  <si>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</si>
  <si>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</si>
  <si>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</si>
  <si>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</si>
  <si>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</si>
  <si>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</si>
  <si>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</si>
  <si>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</si>
  <si>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</si>
  <si>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</si>
  <si>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</si>
  <si>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</si>
  <si>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</si>
  <si>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</si>
  <si>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</si>
  <si>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</si>
  <si>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</si>
  <si>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</si>
  <si>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</si>
  <si>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</si>
  <si>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</si>
  <si>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</si>
  <si>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</si>
  <si>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</si>
  <si>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</si>
  <si>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</si>
  <si>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</si>
  <si>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</si>
  <si>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</si>
  <si>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</si>
  <si>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</si>
  <si>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</si>
  <si>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</si>
  <si>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</si>
  <si>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</si>
  <si>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</si>
  <si>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</si>
  <si>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</si>
  <si>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</si>
  <si>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</si>
  <si>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</si>
  <si>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</si>
  <si>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</si>
  <si>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</si>
  <si>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</si>
  <si>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</si>
  <si>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</si>
  <si>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</si>
  <si>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</si>
  <si>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</si>
  <si>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</si>
  <si>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</si>
  <si>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</si>
  <si>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</si>
  <si>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</si>
  <si>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</si>
  <si>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</si>
  <si>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</si>
  <si>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</si>
  <si>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 xml:space="preserve">                administravimas  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</si>
  <si>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</si>
  <si>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</si>
  <si>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</si>
  <si>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</si>
  <si>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 xml:space="preserve"> Administracija</t>
  </si>
  <si>
    <t xml:space="preserve">                  iš jų:</t>
  </si>
  <si>
    <t xml:space="preserve">Neveiksnių asmenų būklės peržiūrėjimas 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</si>
  <si>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</si>
  <si>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</si>
  <si>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</si>
  <si>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</si>
  <si>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</si>
  <si>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VB lėšos neformaliam švietimui</t>
  </si>
  <si>
    <t xml:space="preserve">Iš viso </t>
  </si>
  <si>
    <t>Projekto pavadinimas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</si>
  <si>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</si>
  <si>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</si>
  <si>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</si>
  <si>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</si>
  <si>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</si>
  <si>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</si>
  <si>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</si>
  <si>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</si>
  <si>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</si>
  <si>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</si>
  <si>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</si>
  <si>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</si>
  <si>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</si>
  <si>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</si>
  <si>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</si>
  <si>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</si>
  <si>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</si>
  <si>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</si>
  <si>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</si>
  <si>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</si>
  <si>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</si>
  <si>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</si>
  <si>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 Kriaunų Dievo Apvaizdos parapija</t>
  </si>
  <si>
    <t>BĮ Rokiškio baseinas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</si>
  <si>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</si>
  <si>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</si>
  <si>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</si>
  <si>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</si>
  <si>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</si>
  <si>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</si>
  <si>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</si>
  <si>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</si>
  <si>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</si>
  <si>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</si>
  <si>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</si>
  <si>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</si>
  <si>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</si>
  <si>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</si>
  <si>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</si>
  <si>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</si>
  <si>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</si>
  <si>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</si>
  <si>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</si>
  <si>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</si>
  <si>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</si>
  <si>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</si>
  <si>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</si>
  <si>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</si>
  <si>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</si>
  <si>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</si>
  <si>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</si>
  <si>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</si>
  <si>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</si>
  <si>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</si>
  <si>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</si>
  <si>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</si>
  <si>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</si>
  <si>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</si>
  <si>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</si>
  <si>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</si>
  <si>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</si>
  <si>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</si>
  <si>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</si>
  <si>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</si>
  <si>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</si>
  <si>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kratelis</t>
  </si>
  <si>
    <t>Naujagimio kraitelis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</si>
  <si>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</si>
  <si>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</si>
  <si>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</si>
  <si>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</si>
  <si>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</si>
  <si>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</si>
  <si>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</si>
  <si>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</si>
  <si>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</si>
  <si>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</si>
  <si>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</si>
  <si>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</si>
  <si>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</si>
  <si>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</si>
  <si>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</si>
  <si>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 xml:space="preserve"> Rokiškio r. Obelių gimnazija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</si>
  <si>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</si>
  <si>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</si>
  <si>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</si>
  <si>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</si>
  <si>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</si>
  <si>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</si>
  <si>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</si>
  <si>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</si>
  <si>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</si>
  <si>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</si>
  <si>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</si>
  <si>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</si>
  <si>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</si>
  <si>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</si>
  <si>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</si>
  <si>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</si>
  <si>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</si>
  <si>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</si>
  <si>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</si>
  <si>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</si>
  <si>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</si>
  <si>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</si>
  <si>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</si>
  <si>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</si>
  <si>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</si>
  <si>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</si>
  <si>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</si>
  <si>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</si>
  <si>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</si>
  <si>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</si>
  <si>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</si>
  <si>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</si>
  <si>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</si>
  <si>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</si>
  <si>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</si>
  <si>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</si>
  <si>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</si>
  <si>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</si>
  <si>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</si>
  <si>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</si>
  <si>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</si>
  <si>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>2023 m. sausio 27 d. sprendimo TS -3</t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</si>
  <si>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</si>
  <si>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</si>
  <si>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</si>
  <si>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</si>
  <si>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</si>
  <si>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</si>
  <si>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</si>
  <si>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</si>
  <si>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</si>
  <si>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</si>
  <si>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</si>
  <si>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</si>
  <si>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</si>
  <si>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</si>
  <si>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</si>
  <si>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</si>
  <si>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</si>
  <si>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</si>
  <si>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</si>
  <si>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</si>
  <si>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Specialioji tikslinė dotacija iš viso (14+15+16+17+18)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</si>
  <si>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</si>
  <si>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</si>
  <si>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</si>
  <si>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</si>
  <si>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</si>
  <si>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</si>
  <si>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</si>
  <si>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</si>
  <si>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</si>
  <si>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</si>
  <si>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</si>
  <si>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</si>
  <si>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1.4.2.1.6.2</t>
  </si>
  <si>
    <t>1.1.4.7.2.2.</t>
  </si>
  <si>
    <t>1.4.4.1.</t>
  </si>
  <si>
    <t>suma</t>
  </si>
  <si>
    <t>Švietimo įstaigoms (4 priedas)</t>
  </si>
  <si>
    <t>Lėšos būsto pritaikymui neįgaliesiems iš viso</t>
  </si>
  <si>
    <t>Lėšų grąžinimas pagal Neįgaliųjų reikalų departamento patikros išvadą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</si>
  <si>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</si>
  <si>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</si>
  <si>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</si>
  <si>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1.3.4.1.1.5.14.</t>
  </si>
  <si>
    <t xml:space="preserve">Lėšos siekiant užtikrinti LR piniginės socialinės  paramos nepasiturintiems gyventojams įstatymo įgyvendinimą </t>
  </si>
  <si>
    <t>1.3.4.1.1.5.15.</t>
  </si>
  <si>
    <t>Lėšos išlaidoms , susijusioms su mokyklų mokytojų, dirbančių pagal ikimokyklinio, priešmokyklinio, bendrojo  ugdymo ir profesinio mokymo programas, personalo optimizavimui ir atnaujinimui, apmokėti</t>
  </si>
  <si>
    <t>1.3.4.1.1.5.16.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</si>
  <si>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</si>
  <si>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</si>
  <si>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Mero rezervas</t>
  </si>
  <si>
    <t xml:space="preserve">        Kairelių bendruomenės centro aplinkos sutvarkymo Gediškių kaime projektui</t>
  </si>
  <si>
    <t>Europos  Sąjungos finansinės paramos lėšos projektams finansuoti</t>
  </si>
  <si>
    <t>Europos Sąjungos  finansinės paramos lėšos projektams finansuoti</t>
  </si>
  <si>
    <t>Iš viso ES FP*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</si>
  <si>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</si>
  <si>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</si>
  <si>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0"/>
        <rFont val="Times New Roman"/>
        <family val="1"/>
        <charset val="186"/>
      </rPr>
      <t>mokymo lėšos</t>
    </r>
  </si>
  <si>
    <r>
      <t xml:space="preserve">SP PR* - </t>
    </r>
    <r>
      <rPr>
        <sz val="10"/>
        <rFont val="Times New Roman"/>
        <family val="1"/>
        <charset val="186"/>
      </rPr>
      <t>specialioji programa</t>
    </r>
  </si>
  <si>
    <r>
      <t xml:space="preserve">ES FP*- </t>
    </r>
    <r>
      <rPr>
        <sz val="10"/>
        <rFont val="Times New Roman"/>
        <family val="1"/>
        <charset val="186"/>
      </rPr>
      <t>Europos Sąjungos finansinė parama</t>
    </r>
  </si>
  <si>
    <t>TEISINGUMO MINISTERIJA</t>
  </si>
  <si>
    <t>VIDAUS REIKALŲ MINISTERIJA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</si>
  <si>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</si>
  <si>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t>Lietuvos Respublikos Vyriausybės rezervo lėšos savivaldybių partirtoms išlaidoms, susijusioms su užsieniečiais, pasitraukusiais iš Ukrainos dėl Rusijos Federacijos karinių  veiksmų Ukrainoje, kompensuoti</t>
  </si>
  <si>
    <t>1.3.4.4.4.5.18</t>
  </si>
  <si>
    <t>FINANSŲ  MINISTERIJA</t>
  </si>
  <si>
    <t xml:space="preserve">VALSTYBĖS INVESTICIJŲ PROGRAMOJE NUMATYTOMS KAPITALO INVESTICIJOMS FINANSUOTI </t>
  </si>
  <si>
    <t xml:space="preserve">Lietuvos Respublikos Vyriausybės rezervo lėšos savivaldybių partirtoms išlaidoms, susijusioms su užsieniečiais, pasitraukusiais iš Ukrainos dėl Rusijos Federacijos karinių  veiksmų Ukrainoje, kompensuoti </t>
  </si>
  <si>
    <t>Panemunėlio  universalus daugiafunkcis centras</t>
  </si>
  <si>
    <t>Juodupės miestelio bendruomenė</t>
  </si>
  <si>
    <t xml:space="preserve">                                                                             2023 m. sausio 27 d. sprendimo Nr. TS-3</t>
  </si>
  <si>
    <t xml:space="preserve">                                                                               Rokiškio rajono savivaldybės tarybos  </t>
  </si>
  <si>
    <t>„Atviros ekosistemos atsiskaitymams negrynaisiais pinigais bendrojo ugdymo įstaigų valgyklose kūrimas“, Nr. 04-002-P-0001</t>
  </si>
  <si>
    <t xml:space="preserve">IŠ VISO KITOMS TIKSLINĖMS DOTACIJOMS   (53+54+57+..+63+66+69+72+73+74+77+80+90+91+95+..+99)           </t>
  </si>
  <si>
    <t xml:space="preserve"> IŠ VISO VALSTYBĖS BIUDŽETO LĖŠŲ (52+102)</t>
  </si>
  <si>
    <t>IŠ VISO VALSTYBĖS DELEGUOTOMS FUNKCIJOMS VYKDYTI (1+..+9+14+15+16+20+24+37+38+39+46+47+..+51)</t>
  </si>
  <si>
    <t xml:space="preserve">   KURIEMS REIKALINGAS PRISIDĖJIMAS ,   SĄRAŠAS</t>
  </si>
  <si>
    <t xml:space="preserve">          2023 M. PLANUOJAMŲ VYKDYTI PROJEKTŲ, FINANSUOJAMŲ  ES IR KITŲ FONDŲ PARAMOS, VALSTYBĖS INVESTICIJŲ PROGRAMOS IR                                                </t>
  </si>
  <si>
    <t>Melioracijos statinių techninei būklei įvertinti</t>
  </si>
  <si>
    <t>Turizmo informacijos centras</t>
  </si>
  <si>
    <t>Lėšos išlaidoms, susijusioms su mokyklų mokytojų, dirbančių pagal ikimokyklinio, priešmokyklinio, bendrojo  ugdymo ir profesinio mokymo programas, personalo optimizavimui ir atnaujinimui, apmokėti iš viso</t>
  </si>
  <si>
    <t>Dotacija projektui ,,Atsinaujinančių energojos išteklių (75 k galios saulės elektrinės) diegimas Rokiškio  Juozo Tumo-Vaižganto gimnazijoje (Taikos g.17 Rokiškis)"</t>
  </si>
  <si>
    <t>Obelių ikimok. ir priešmok. ugdymo skyrius</t>
  </si>
  <si>
    <t>Lėšos vaikams, atvykusiems į Lietuvos Respubliką iš Ukrainos dėl Rusijos Federacijos karinių veiksmų  Ukrainoje, ugdyti ir pavėžėti į mokyklą ir atgal</t>
  </si>
  <si>
    <t>Lėšos vaikams, atvykusiems Lietuvos Respubliką iš Ukrainos dėl Rusijos Federacijos karinių veiksmų  Ukrainoje, ugdyti ir pavėžėti į mokyklą ir atgal</t>
  </si>
  <si>
    <t>Dotacija naudotoms padangoms, kurių turėtojo nustatyti neįmanoma arba kuris neegzistuoja, tvarkyti</t>
  </si>
  <si>
    <t>Obelių ikimok. ir priešmok. ugdymo sk.</t>
  </si>
  <si>
    <t>Asociacija "Išdrįsk keisti"</t>
  </si>
  <si>
    <t>Asociacija "Tradicinių amatų studija"</t>
  </si>
  <si>
    <t xml:space="preserve">Suinteresuotųjų asmenų įtraukimas į viešojo valdymo sprendimų priėmimą Rokiškio rajono savivvaldybėje </t>
  </si>
  <si>
    <r>
      <t xml:space="preserve">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</si>
  <si>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</t>
    </r>
    <r>
      <rPr>
        <sz val="12"/>
        <rFont val="Times New Roman"/>
        <family val="1"/>
        <charset val="186"/>
      </rPr>
      <t xml:space="preserve"> redakcija)</t>
    </r>
  </si>
  <si>
    <t xml:space="preserve">                                                                                              1 priedas</t>
  </si>
  <si>
    <r>
      <t xml:space="preserve">                           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</si>
  <si>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                        </t>
    </r>
    <r>
      <rPr>
        <sz val="12"/>
        <rFont val="Times New Roman"/>
        <family val="1"/>
        <charset val="186"/>
      </rPr>
      <t xml:space="preserve">   redakcija)</t>
    </r>
  </si>
  <si>
    <t>1.3.4.4.4.5.19.</t>
  </si>
  <si>
    <t>Valstybės tarnybos reformai įgyvendinti</t>
  </si>
  <si>
    <t>1.3.4.4.4.5.20.</t>
  </si>
  <si>
    <t>Lėšos teikiant socialinę paramą mokiniams pagal Lietuvos Respublikos paramos mokiniams įstatyną užsieniečiams, pasitraukusiems iš Ukrainos  dėl Rusijos Federacijos  karinių veiksmų Ukrainoje, padengti</t>
  </si>
  <si>
    <t>1.4.1.1.1.2.</t>
  </si>
  <si>
    <t>Palūkanos už indėlius, depozitus ir sąskaitų likučius</t>
  </si>
  <si>
    <t>Lėšos siekiant užtikrinti LR piniginės socialinės  paramos nepasiturintiems gyventojams įstatymo įgyvendinimą  iš viso</t>
  </si>
  <si>
    <t>Administracija -mero ir mero pavaduotojo darbo apmokėjimas</t>
  </si>
  <si>
    <t>Lėšos teikiant socialinę paramą mokiniams pagal Lietuvos Respublikos paramos mokiniams įstatymą užsieniečiams, pasitraukusiems iš Ukrainos  dėl Rusijos Federacijos  karinių veiksmų Ukrainoje, padengti</t>
  </si>
  <si>
    <t xml:space="preserve">VšĮ Rokiškio pirminės asmens sveikatos  priežiūros centro  dalininko kapitalui didinti </t>
  </si>
  <si>
    <t>BC "Spiečius" administravimas</t>
  </si>
  <si>
    <t>BIUDŽETO PAKEITIMAI 2023-09-28</t>
  </si>
  <si>
    <t xml:space="preserve">       Rokiškio rajono savivaldybės tarybos  </t>
  </si>
  <si>
    <t xml:space="preserve">      2023 m. sausio 27 d. sprendimo Nr. TS-3</t>
  </si>
  <si>
    <t xml:space="preserve">                          3 priedas</t>
  </si>
  <si>
    <t xml:space="preserve">       Rokiškio rajono savivaldybės tarybos </t>
  </si>
  <si>
    <t>redakcija</t>
  </si>
  <si>
    <t xml:space="preserve">                         ROKIŠKIO RAJONO SAVIVALDYBĖS BIUDŽETINIŲ ĮSTAIGŲ 2023 M. PAJAMOS</t>
  </si>
  <si>
    <t xml:space="preserve">                                         UŽ TEIKIAMAS PASLAUGAS</t>
  </si>
  <si>
    <t xml:space="preserve">Eil.Nr.   </t>
  </si>
  <si>
    <t>Įstaiga</t>
  </si>
  <si>
    <t>Planuojama gauti pajamų už teikiamas paslaugas</t>
  </si>
  <si>
    <t>Iš to skaičiaus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</si>
  <si>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</si>
  <si>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</si>
  <si>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</si>
  <si>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</si>
  <si>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</si>
  <si>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</si>
  <si>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Juodupės gimnazijos neformal. šviet. sk.</t>
  </si>
  <si>
    <t>Kamajų gimnazijos ikimokykl. ugdymo sk.</t>
  </si>
  <si>
    <t>Kamajų gimnazijos neformal. šviet. sk.</t>
  </si>
  <si>
    <t>Obelių gimn. neformal. šviet. sk.</t>
  </si>
  <si>
    <t>Pandėlio gimnazija</t>
  </si>
  <si>
    <t xml:space="preserve">Pandėlio universalus daugiafunkcis centras </t>
  </si>
  <si>
    <t xml:space="preserve">Panemunėlio universalus daugiafunkcis centras </t>
  </si>
  <si>
    <t xml:space="preserve">       2023 m. rugsėjo  28 d. sprendimo Nr. TS-</t>
  </si>
  <si>
    <t xml:space="preserve">                                                                                2023 m.rugsėjo 28 d. sprendimo Nr. TS-252</t>
  </si>
  <si>
    <t xml:space="preserve">                                                                               2023m.rugsėjo 28 d. sprendimo Nr. TS-252</t>
  </si>
  <si>
    <t>2023 m. rugsėjo 28 d. sprendimo Nr. TS-252</t>
  </si>
  <si>
    <t>2023 m.rugsėjo 28  d. sprendimo Nr. TS-252</t>
  </si>
  <si>
    <t>Dotacija projektui "Tekstilės atliekų surinkimo atliekų konteinerių įsigijimas Panevėžio  regione"</t>
  </si>
  <si>
    <t>Dotacija projektui"Regioninių ir savivaldybių atliekų prevencijos ir tvarkymo planų projektų rengimas"</t>
  </si>
  <si>
    <t>DUF</t>
  </si>
  <si>
    <t>SPEC.PR.</t>
  </si>
  <si>
    <t>BIUDŽETO PAKEITIMAI 2023-09-14</t>
  </si>
  <si>
    <t xml:space="preserve">VšĮ Rokiškio rajono ligoninės  dalininko kapitalui didinti </t>
  </si>
  <si>
    <t>1.3.4.2.1.1.5.</t>
  </si>
  <si>
    <t>1.3.4.2.1.1.6.</t>
  </si>
  <si>
    <t>DOTACIJOS (12+13+19+42)</t>
  </si>
  <si>
    <t>Kitos dotacijos einamiesiems tikslams (20+...+41)</t>
  </si>
  <si>
    <t>VISI MOKESČIAI, PAJAMOS IR DOTACIJOS(1+11+49+61)</t>
  </si>
  <si>
    <t>1.3.4.4.4.5.21.</t>
  </si>
  <si>
    <t>Dotacija projektui ,,Atsinaujinančių energijos išteklių (75 k galios saulės elektrinės) diegimas Rokiškio  Juozo Tumo-Vaižganto gimnazijoje (Taikos g.17 Rokiškis)"</t>
  </si>
  <si>
    <t>Dotacija projektui ,,Atsinaujinančių energijos išteklių (saulės elektrinės) diegimas Rokiškio  Juozo Tumo-Vaižganto gimnazijoje Riomerio g.1, Rokiškis)"</t>
  </si>
  <si>
    <t>Dotacija projektui "Vandens tiekimo ir nuotekų tvarkymo sistemų renovavimas ir plėtra Rokiškio rajone“</t>
  </si>
  <si>
    <t>KITOS DOTACIJOS (36+46+48+59+61+63+70+73</t>
  </si>
  <si>
    <t>1.3.4.2.1.1.7.</t>
  </si>
  <si>
    <t>1.3.4.2.1.1.8.</t>
  </si>
  <si>
    <t>Pokytis</t>
  </si>
  <si>
    <t>Kitos dotacijos turtui įsigyti (43+44+45+46+47+48+49+50)</t>
  </si>
  <si>
    <t>Turto pajamos(53+54+55+56)</t>
  </si>
  <si>
    <t>Rinkliavos(59+60)</t>
  </si>
  <si>
    <t>KITOS PAJAMOS (52+57+58+61+62)</t>
  </si>
  <si>
    <t>Pastabos</t>
  </si>
  <si>
    <t>Finansuojama KPPP lėšomis</t>
  </si>
  <si>
    <t>SIPS viso</t>
  </si>
  <si>
    <t>SIPS tinkamos</t>
  </si>
  <si>
    <t>IŠ VISO SB</t>
  </si>
  <si>
    <t xml:space="preserve">Rokiškio lopšelio-darželio „Nykštukas“ pastato (esančio Laisvės g. 15, Rokiškis, unikalus Nr. 7396-5003-1013) modernizavimas </t>
  </si>
  <si>
    <t>Projektas užbaigtas</t>
  </si>
  <si>
    <t xml:space="preserve">,,Rokiškio rajono dalies melioracijos griovių ir juose esančių statinių rekonstravimas“ </t>
  </si>
  <si>
    <t>Gauta 2023 m. 5535,45 Eur</t>
  </si>
  <si>
    <t>SB lėšos (tinkamoms finansuoti išlaidoms  ir apyvartinėms lėšoms)</t>
  </si>
  <si>
    <t>Asignavimų už projektui skirtas 2023 m. SB   lėšas valdytojas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</si>
  <si>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</si>
  <si>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Vaikų laisvalaikio ir pramogų erdvė Bajoruose, </t>
    </r>
    <r>
      <rPr>
        <sz val="11"/>
        <color indexed="10"/>
        <rFont val="Times New Roman"/>
        <family val="1"/>
        <charset val="186"/>
      </rPr>
      <t xml:space="preserve"> Nr. ROKI-LEADER-6B-DI-8-1-2021 / 42VS-PV-21-1-09765-PR001</t>
    </r>
  </si>
  <si>
    <t>Dotacija projektui ,,Regioninių ir savivaldybių atliekų prevencijos ir tvarkymo planų projektų rengimas"</t>
  </si>
  <si>
    <t>Dotacija projektui ,,Tekstilės atliekų surinkimo atliekų konteinerių įsigijimas Panevėžio  regione"</t>
  </si>
  <si>
    <t>Dotacija projektui ,,Vandens tiekimo ir nuotekų tvarkymo sistemų renovavimas ir plėtra Rokiškio rajone“</t>
  </si>
  <si>
    <t>Daugiafunkcės salės Rokiškio m. Taikos g .21A  statybai (VIP)</t>
  </si>
  <si>
    <t>Lėšos išlaidoms, susijusioms su mokyklų mokytojų, dirbančių pagal ikimokyklinio, priešmokyklinio, bendrojo  ugdymo ir profesinio mokymo programas, personalo optimizavimui ir atnaujinimui, apmokėti</t>
  </si>
  <si>
    <t>Ugdymo, maitinimo ir pavėžėjimo lėšos socialinę riziką patiriančių vaikų ikimokykliniam ugdymui užtikrinti</t>
  </si>
  <si>
    <t>Dotacija naudotų padangoms, kurių turėtojo nustatyti neįmanoma arba kuris neegzistuoja, tvarkyti</t>
  </si>
  <si>
    <t xml:space="preserve">Lėšos siekiant užtikrinti Lietuvos Respublikos piniginės socialinės  paramos nepasiturintiems gyventojams įstatymo įgyvendinimą </t>
  </si>
  <si>
    <t>BC ,,Spiečius" administravimas</t>
  </si>
  <si>
    <r>
      <t xml:space="preserve">                   </t>
    </r>
    <r>
      <rPr>
        <sz val="10"/>
        <rFont val="Times New Roman"/>
        <family val="1"/>
        <charset val="186"/>
      </rPr>
      <t xml:space="preserve">   administravimas</t>
    </r>
  </si>
  <si>
    <r>
      <t xml:space="preserve">  </t>
    </r>
    <r>
      <rPr>
        <sz val="10"/>
        <rFont val="Times New Roman"/>
        <family val="1"/>
        <charset val="186"/>
      </rPr>
      <t xml:space="preserve">   iš jų:</t>
    </r>
  </si>
  <si>
    <t>Užimtumo didinimo programa  (iš viso)</t>
  </si>
  <si>
    <t xml:space="preserve">                administravimas (švietimo įstaigoms) </t>
  </si>
  <si>
    <t>Socialinės išmokos (iš viso)</t>
  </si>
  <si>
    <t xml:space="preserve">            socialinės išmokos (laidojimo pašalpos) ( iš  viso)</t>
  </si>
  <si>
    <t>Žemės ūkio  funkcijos vykdymas (iš viso)</t>
  </si>
  <si>
    <t>Ameninės pagalbos paslaugos finansavimas  ir administravimas (iš viso)</t>
  </si>
  <si>
    <t>Akredituotai  socialinei reabilitacijai neįgaliesiems bendruomenėje organizuoti, teikti ir administruoti (iš viso)</t>
  </si>
  <si>
    <t>Kompleksinėms paslaugoms šeimai organizuoti (iš viso)</t>
  </si>
  <si>
    <t>Lėšos kompensacijoms už būsto suteikimą užsieniečiams, pasitraukusiems iš Ukrainos, finansuoti (iš viso)</t>
  </si>
  <si>
    <t>Lėšos vaikams, atvykusiems į Lietuvos Respubliką iš Ukrainos dėl Rusijos Federacijos karinių veiksmų  Ukrainoje, ugdyti ir pavėžėti į mokyklą ir atgal (iš viso)</t>
  </si>
  <si>
    <t xml:space="preserve">  Juodupės seniūnija</t>
  </si>
  <si>
    <t xml:space="preserve">  Jūžintų seniūnija</t>
  </si>
  <si>
    <t xml:space="preserve">  Kamajų seniūnija</t>
  </si>
  <si>
    <t xml:space="preserve">  Kazliškio seniūnija</t>
  </si>
  <si>
    <t xml:space="preserve">  Kriaunų seniūnija</t>
  </si>
  <si>
    <t xml:space="preserve">  Obelių seniūnija</t>
  </si>
  <si>
    <t xml:space="preserve">  Pandėlio seniūnija</t>
  </si>
  <si>
    <t xml:space="preserve">  Panemunėlio seniūnija</t>
  </si>
  <si>
    <t xml:space="preserve">  Rokiškio kaim. Seniūnija</t>
  </si>
  <si>
    <t xml:space="preserve">  Rokiškio mst. seniūnija</t>
  </si>
  <si>
    <t>Pareiškėjas / projekto vykdytojas</t>
  </si>
  <si>
    <t>Reikalinga 2023 metams, tūkst. Eur</t>
  </si>
  <si>
    <t>Atsinaujinančių energijos šaltinių diegimas Rokiškio Juozo Tumo-Vaižganto gimnazijoje (M.Riomerio g.1, Rokiškis)</t>
  </si>
  <si>
    <t>Atsinaujinančių energijos išteklių diegimas BĮ ,,Rokiškio baseinas"</t>
  </si>
  <si>
    <t>Mykolo Romerio pažinimo erdvė (pareiškėjas – Rokiškio r. Obelių gimnazija)</t>
  </si>
  <si>
    <t xml:space="preserve">Kriaunų varpas – bažnyčiai ir sėlių krašto žmonėms </t>
  </si>
  <si>
    <t>,,Mokslo klubas kelyje"</t>
  </si>
  <si>
    <t>,,Natūralios vilnos produktų gamyba"</t>
  </si>
  <si>
    <t xml:space="preserve"> ,,Universaliojo dizaino taikymas ikimokykliniame ugdyme" 2021-2-LT01-KA122-SCH-000042116</t>
  </si>
  <si>
    <t>,,Mano upė tavo"</t>
  </si>
  <si>
    <t xml:space="preserve">2023 m.skirta papildomai 2023-09-06 Vyriausybės nutarimu Nr. 703  589 tūkst. Eur </t>
  </si>
  <si>
    <t>Projekto veiklų pabaiga – 2023-07-31</t>
  </si>
  <si>
    <r>
      <t xml:space="preserve">Projekto pabaiga – 2023-12. SB prisidėjimas 2023 m. (panaudota) -35,57883 Eur; bus panaudota su IV MP 10,18187 Eur.                    Tilto rekonstrukcija –7,98925 Eur (SB </t>
    </r>
    <r>
      <rPr>
        <u/>
        <sz val="10"/>
        <color rgb="FFFF0000"/>
        <rFont val="Times New Roman"/>
        <family val="1"/>
        <charset val="186"/>
      </rPr>
      <t xml:space="preserve">netinkamos finansuoti </t>
    </r>
    <r>
      <rPr>
        <sz val="10"/>
        <color rgb="FFFF0000"/>
        <rFont val="Times New Roman"/>
        <family val="1"/>
        <charset val="186"/>
      </rPr>
      <t xml:space="preserve"> lėšos);  Reikia apyvartinių lėšų 2023 m. – 38,30320 Eur, kurios, atgavus ES lėšas, bus sugrąžintos į SB iki 2024 m. I ketv.</t>
    </r>
  </si>
  <si>
    <t>Projekto pabaiga 2023-12. SB prisidėjimas 2023 m.: panaudotas 13,01012 Eur; bus panaudota su IV MP 13,85012 Eur, reikia apyvartinių lėšų iš SB projektui užbaigti  – 52,10281 Eur, kurios, atgavus ES lėšas, bus sugrąžintos į SB iki 2024 m. I ketv.</t>
  </si>
  <si>
    <t>Pradėti rangos darbai. Iki 2023-12-01 planuojama teikti II MP. Reikalingas 21 proc. prisidėjimas iš SB. III-IV MP, kurie numatyta teikti 2024 m., reikės apyvartinių lėšų, kurios bus sugrąžintos į SB. Projekto įgyvendinimo pabaiga 2024-12.</t>
  </si>
  <si>
    <t>Pradėti vykdyti rangos darbai. Iki 2023-12-01 planuojama teikti II MP. Reikės 21 proc. prisidėti iš SB. III-IV MP, kurie numatyti teikti 2024 m., reikės apyvartinių lėšų, kurios bus sugrąžintos į SB. Projekto įgyvendinimo pabaiga 20</t>
  </si>
  <si>
    <t xml:space="preserve">Lengvatinės paskolos ir MF lėšos, SB lėšos –netinkamoms finansuoti neergetinio efektyvumo išlaidoms ir inžinerinėms paslaugoms </t>
  </si>
  <si>
    <r>
      <rPr>
        <sz val="10"/>
        <rFont val="Times New Roman"/>
        <family val="1"/>
        <charset val="186"/>
      </rPr>
      <t>Lengvatinės paskolos ir MF lėšos, SB lėšos – netinkamos finansuoti  inžinerinės</t>
    </r>
    <r>
      <rPr>
        <sz val="11"/>
        <rFont val="Times New Roman"/>
        <family val="1"/>
        <charset val="186"/>
      </rPr>
      <t xml:space="preserve"> paslaugos </t>
    </r>
  </si>
  <si>
    <r>
      <rPr>
        <sz val="10"/>
        <rFont val="Times New Roman"/>
        <family val="1"/>
        <charset val="186"/>
      </rPr>
      <t>Projekto pabaiga – 2023 m. gegužės mėn.</t>
    </r>
    <r>
      <rPr>
        <sz val="10"/>
        <color indexed="10"/>
        <rFont val="Times New Roman"/>
        <family val="1"/>
        <charset val="186"/>
      </rPr>
      <t xml:space="preserve"> 2023 m. SB lėšų  nereikės. 2024 m. I ketv. reikės  už saulės  elektrinės priežiūrą 0,726 Eur iš SB </t>
    </r>
  </si>
  <si>
    <t xml:space="preserve"> Lėšos gautos ir 2023 m. Iš SB papildomų lėšų nebereikės</t>
  </si>
  <si>
    <t>Projekto veiklų pabaiga – 2023-03-31</t>
  </si>
  <si>
    <t xml:space="preserve">Projekto pabaiga – 2023-12-31 </t>
  </si>
  <si>
    <t>Projekto pabaiga – 2025-05-01</t>
  </si>
  <si>
    <t>Projekto veiklos pratęstos, 2022 m. nepanaudotos lėšos – 1,60132, jų reikės 2023 m.</t>
  </si>
  <si>
    <r>
      <t xml:space="preserve"> </t>
    </r>
    <r>
      <rPr>
        <sz val="10"/>
        <rFont val="Times New Roman"/>
        <family val="1"/>
        <charset val="186"/>
      </rPr>
      <t xml:space="preserve">Projekto pabaiga – 2023 m. </t>
    </r>
  </si>
  <si>
    <t xml:space="preserve">Projekto vykdymo laikotarpis – 2022-04-27– 2024-01-15 </t>
  </si>
  <si>
    <t>SB lėšos bus panaudotos PVM mokesčiui padengti. Projekto laikotarpis – 2022 m. balandžio–2023 m. gruodžio mėn.</t>
  </si>
  <si>
    <t>Projekto vykdymo laikotarpis – 2022-03-01–2023-08-31. Užbaigtas</t>
  </si>
  <si>
    <r>
      <rPr>
        <sz val="10"/>
        <rFont val="Times New Roman"/>
        <family val="1"/>
        <charset val="186"/>
      </rPr>
      <t>Projekto laikotarpis – 2020-09-29–2023-09-28. SB lėšos reikia  3967,80 Eur 2023 m. sausio-rugsėjo mėn. projekto veikloms įgyvendinti. Lėšos bus grąžintos iki 2023-12</t>
    </r>
    <r>
      <rPr>
        <sz val="11"/>
        <rFont val="Times New Roman"/>
        <family val="1"/>
        <charset val="186"/>
      </rPr>
      <t xml:space="preserve">
</t>
    </r>
  </si>
  <si>
    <t xml:space="preserve">Projekto laikotarpis – 2022-06-01–2023-08-31. SB reikia  1843,00 Eur 2023 m. sausio–gegužės mėn. projekto veikloms įgyvendinti. Lėšos bus grąžintos iki 2023-12 </t>
  </si>
  <si>
    <t xml:space="preserve">Projekto laikotarpis – 2022-02-01– 2023-06-30. 2023 m. reikės prisidėti SB lėšomis – 1415,6 Eur . Lėšos bus grąžintos 2023-12  </t>
  </si>
  <si>
    <t>Lėšos skiriamos laimėtam  ,,Maximos" konkurso ,,Mes - bendruomenė" projektui iš dalies finansuoti</t>
  </si>
  <si>
    <t xml:space="preserve">5,040 tūkst. Eur – apyvartinės projektui vykdyti reikalingos  lėšos iš SB bus grąžintos, atgavus lėšas iš agentūros iki 2023 m. pabaigos. 0,8 tūkst. Eur – SB lėšos prisidėti (10 proc.) </t>
  </si>
  <si>
    <t>Perkeltas likutis iš pernai metų (1,64120 + 0,62999 papildomi darbai)</t>
  </si>
  <si>
    <t>2023 m. spalio–lapkričio mėn. planuojama teikti projekto paraiška. Reikalingos lėšos tyrinėti  bei paraiškos rengimo paslaugoms pirkti. Projektas būtų įgyvendinamas 2024–2025 m. Planuojama rekonstruoti apie 25 km griovių ir 2 tiltus</t>
  </si>
  <si>
    <t xml:space="preserve">Projekto laikotarpis 2023-05-04–2024-09-30. Reikia apyvartinėms projekto įgyvendinimo veikloms apmokėti skolintis savivaldybės lėšas, kurios visos  bus grąžintos 2023-12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</si>
</sst>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"/>
    <numFmt numFmtId="167" formatCode="0.000"/>
    <numFmt numFmtId="168" formatCode="0.0000"/>
    <numFmt numFmtId="169" formatCode="0.00000"/>
    <numFmt numFmtId="170" formatCode="#,##0.000000"/>
  </numFmts>
  <fonts count="5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sz val="11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2"/>
      <color rgb="FF7030A0"/>
      <name val="Times New Roman"/>
      <family val="1"/>
      <charset val="186"/>
    </font>
    <font>
      <sz val="12"/>
      <color rgb="FF212529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color rgb="FF7030A0"/>
      <name val="Times New Roman"/>
      <family val="1"/>
      <charset val="186"/>
    </font>
    <font>
      <sz val="10"/>
      <color rgb="FF7030A0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trike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0"/>
      <color rgb="FF7030A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10"/>
      <color rgb="FFFF0000"/>
      <name val="Times New Roman"/>
      <family val="1"/>
      <charset val="186"/>
    </font>
    <font>
      <sz val="10"/>
      <color indexed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328">
    <xf numFmtId="0" fontId="0" fillId="0" borderId="0"/>
    <xf numFmtId="0" fontId="20" fillId="0" borderId="0"/>
    <xf numFmtId="0" fontId="25" fillId="0" borderId="0"/>
    <xf numFmtId="0" fontId="21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/>
    <xf numFmtId="16" fontId="0" fillId="0" borderId="0" xfId="0" applyNumberFormat="1"/>
    <xf numFmtId="0" fontId="11" fillId="0" borderId="0" xfId="0" applyFont="1"/>
    <xf numFmtId="0" fontId="10" fillId="0" borderId="0" xfId="0" applyFont="1"/>
    <xf numFmtId="167" fontId="0" fillId="3" borderId="1" xfId="0" applyNumberFormat="1" applyFill="1" applyBorder="1"/>
    <xf numFmtId="0" fontId="9" fillId="0" borderId="0" xfId="0" applyFont="1"/>
    <xf numFmtId="0" fontId="10" fillId="0" borderId="5" xfId="9" applyBorder="1" applyAlignment="1">
      <alignment horizontal="left" vertical="center" wrapText="1"/>
    </xf>
    <xf numFmtId="167" fontId="10" fillId="0" borderId="6" xfId="0" applyNumberFormat="1" applyFont="1" applyBorder="1"/>
    <xf numFmtId="0" fontId="10" fillId="0" borderId="2" xfId="9" applyBorder="1" applyAlignment="1">
      <alignment horizontal="center" vertical="center" wrapText="1"/>
    </xf>
    <xf numFmtId="167" fontId="10" fillId="0" borderId="7" xfId="0" applyNumberFormat="1" applyFont="1" applyBorder="1"/>
    <xf numFmtId="167" fontId="10" fillId="0" borderId="3" xfId="9" applyNumberFormat="1" applyBorder="1" applyAlignment="1">
      <alignment horizontal="right" vertical="center" wrapText="1"/>
    </xf>
    <xf numFmtId="0" fontId="10" fillId="0" borderId="5" xfId="0" applyFont="1" applyBorder="1"/>
    <xf numFmtId="167" fontId="10" fillId="0" borderId="3" xfId="0" applyNumberFormat="1" applyFont="1" applyBorder="1"/>
    <xf numFmtId="0" fontId="10" fillId="0" borderId="3" xfId="9" applyBorder="1" applyAlignment="1">
      <alignment horizontal="right" vertical="center" wrapText="1"/>
    </xf>
    <xf numFmtId="0" fontId="11" fillId="0" borderId="5" xfId="0" applyFont="1" applyBorder="1"/>
    <xf numFmtId="167" fontId="11" fillId="0" borderId="6" xfId="0" applyNumberFormat="1" applyFont="1" applyBorder="1"/>
    <xf numFmtId="167" fontId="11" fillId="0" borderId="3" xfId="0" applyNumberFormat="1" applyFont="1" applyBorder="1"/>
    <xf numFmtId="167" fontId="11" fillId="0" borderId="2" xfId="0" applyNumberFormat="1" applyFont="1" applyBorder="1"/>
    <xf numFmtId="167" fontId="11" fillId="0" borderId="7" xfId="0" applyNumberFormat="1" applyFont="1" applyBorder="1"/>
    <xf numFmtId="167" fontId="11" fillId="0" borderId="1" xfId="0" applyNumberFormat="1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  <xf numFmtId="167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7" fontId="11" fillId="0" borderId="8" xfId="0" applyNumberFormat="1" applyFont="1" applyBorder="1"/>
    <xf numFmtId="167" fontId="11" fillId="0" borderId="9" xfId="0" applyNumberFormat="1" applyFont="1" applyBorder="1"/>
    <xf numFmtId="167" fontId="10" fillId="0" borderId="10" xfId="0" applyNumberFormat="1" applyFont="1" applyBorder="1"/>
    <xf numFmtId="167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7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7" fontId="11" fillId="0" borderId="12" xfId="0" applyNumberFormat="1" applyFont="1" applyBorder="1"/>
    <xf numFmtId="167" fontId="11" fillId="0" borderId="13" xfId="0" applyNumberFormat="1" applyFont="1" applyBorder="1"/>
    <xf numFmtId="167" fontId="11" fillId="0" borderId="14" xfId="0" applyNumberFormat="1" applyFont="1" applyBorder="1"/>
    <xf numFmtId="167" fontId="11" fillId="0" borderId="15" xfId="0" applyNumberFormat="1" applyFont="1" applyBorder="1"/>
    <xf numFmtId="167" fontId="11" fillId="0" borderId="16" xfId="0" applyNumberFormat="1" applyFont="1" applyBorder="1"/>
    <xf numFmtId="167" fontId="10" fillId="0" borderId="14" xfId="0" applyNumberFormat="1" applyFont="1" applyBorder="1"/>
    <xf numFmtId="167" fontId="10" fillId="0" borderId="15" xfId="0" applyNumberFormat="1" applyFont="1" applyBorder="1"/>
    <xf numFmtId="167" fontId="10" fillId="0" borderId="13" xfId="0" applyNumberFormat="1" applyFont="1" applyBorder="1"/>
    <xf numFmtId="167" fontId="10" fillId="0" borderId="16" xfId="0" applyNumberFormat="1" applyFont="1" applyBorder="1"/>
    <xf numFmtId="167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7" fontId="11" fillId="0" borderId="19" xfId="0" applyNumberFormat="1" applyFont="1" applyBorder="1"/>
    <xf numFmtId="167" fontId="11" fillId="0" borderId="20" xfId="0" applyNumberFormat="1" applyFont="1" applyBorder="1"/>
    <xf numFmtId="167" fontId="10" fillId="0" borderId="21" xfId="0" applyNumberFormat="1" applyFont="1" applyBorder="1"/>
    <xf numFmtId="167" fontId="11" fillId="0" borderId="21" xfId="0" applyNumberFormat="1" applyFont="1" applyBorder="1"/>
    <xf numFmtId="167" fontId="11" fillId="0" borderId="25" xfId="0" applyNumberFormat="1" applyFont="1" applyBorder="1"/>
    <xf numFmtId="167" fontId="11" fillId="3" borderId="26" xfId="0" applyNumberFormat="1" applyFont="1" applyFill="1" applyBorder="1"/>
    <xf numFmtId="167" fontId="11" fillId="0" borderId="27" xfId="0" applyNumberFormat="1" applyFont="1" applyBorder="1"/>
    <xf numFmtId="167" fontId="11" fillId="0" borderId="28" xfId="0" applyNumberFormat="1" applyFont="1" applyBorder="1"/>
    <xf numFmtId="167" fontId="11" fillId="0" borderId="29" xfId="0" applyNumberFormat="1" applyFont="1" applyBorder="1"/>
    <xf numFmtId="167" fontId="11" fillId="0" borderId="26" xfId="0" applyNumberFormat="1" applyFont="1" applyBorder="1"/>
    <xf numFmtId="167" fontId="11" fillId="3" borderId="29" xfId="0" applyNumberFormat="1" applyFont="1" applyFill="1" applyBorder="1"/>
    <xf numFmtId="0" fontId="17" fillId="0" borderId="0" xfId="0" applyFont="1"/>
    <xf numFmtId="0" fontId="10" fillId="0" borderId="30" xfId="9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7" fontId="11" fillId="0" borderId="31" xfId="0" applyNumberFormat="1" applyFont="1" applyBorder="1"/>
    <xf numFmtId="167" fontId="11" fillId="0" borderId="32" xfId="0" applyNumberFormat="1" applyFont="1" applyBorder="1"/>
    <xf numFmtId="167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7" fontId="11" fillId="0" borderId="34" xfId="0" applyNumberFormat="1" applyFont="1" applyBorder="1"/>
    <xf numFmtId="0" fontId="10" fillId="0" borderId="35" xfId="9" applyBorder="1" applyAlignment="1">
      <alignment horizontal="center" vertical="center" wrapText="1"/>
    </xf>
    <xf numFmtId="167" fontId="11" fillId="0" borderId="36" xfId="9" applyNumberFormat="1" applyFont="1" applyBorder="1" applyAlignment="1">
      <alignment horizontal="right" vertical="center" wrapText="1"/>
    </xf>
    <xf numFmtId="167" fontId="11" fillId="0" borderId="37" xfId="9" applyNumberFormat="1" applyFont="1" applyBorder="1" applyAlignment="1">
      <alignment horizontal="right" vertical="center" wrapText="1"/>
    </xf>
    <xf numFmtId="167" fontId="11" fillId="0" borderId="38" xfId="9" applyNumberFormat="1" applyFont="1" applyBorder="1" applyAlignment="1">
      <alignment horizontal="right" vertical="center" wrapText="1"/>
    </xf>
    <xf numFmtId="167" fontId="11" fillId="0" borderId="37" xfId="0" applyNumberFormat="1" applyFont="1" applyBorder="1"/>
    <xf numFmtId="167" fontId="11" fillId="0" borderId="35" xfId="0" applyNumberFormat="1" applyFont="1" applyBorder="1"/>
    <xf numFmtId="167" fontId="11" fillId="0" borderId="36" xfId="0" applyNumberFormat="1" applyFont="1" applyBorder="1"/>
    <xf numFmtId="167" fontId="11" fillId="0" borderId="38" xfId="0" applyNumberFormat="1" applyFont="1" applyBorder="1"/>
    <xf numFmtId="167" fontId="11" fillId="0" borderId="39" xfId="0" applyNumberFormat="1" applyFont="1" applyBorder="1"/>
    <xf numFmtId="167" fontId="11" fillId="0" borderId="40" xfId="0" applyNumberFormat="1" applyFont="1" applyBorder="1"/>
    <xf numFmtId="167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7" fontId="0" fillId="2" borderId="3" xfId="0" applyNumberFormat="1" applyFill="1" applyBorder="1"/>
    <xf numFmtId="167" fontId="0" fillId="0" borderId="1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167" fontId="11" fillId="0" borderId="10" xfId="0" applyNumberFormat="1" applyFont="1" applyBorder="1"/>
    <xf numFmtId="167" fontId="0" fillId="0" borderId="9" xfId="0" applyNumberFormat="1" applyBorder="1"/>
    <xf numFmtId="167" fontId="16" fillId="0" borderId="7" xfId="0" applyNumberFormat="1" applyFont="1" applyBorder="1"/>
    <xf numFmtId="167" fontId="0" fillId="0" borderId="6" xfId="0" applyNumberFormat="1" applyBorder="1"/>
    <xf numFmtId="167" fontId="0" fillId="0" borderId="10" xfId="0" applyNumberFormat="1" applyBorder="1"/>
    <xf numFmtId="0" fontId="19" fillId="0" borderId="5" xfId="0" applyFont="1" applyBorder="1" applyAlignment="1">
      <alignment wrapText="1"/>
    </xf>
    <xf numFmtId="167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7" fontId="0" fillId="0" borderId="24" xfId="0" applyNumberFormat="1" applyBorder="1"/>
    <xf numFmtId="167" fontId="11" fillId="0" borderId="42" xfId="0" applyNumberFormat="1" applyFont="1" applyBorder="1"/>
    <xf numFmtId="167" fontId="0" fillId="0" borderId="35" xfId="0" applyNumberFormat="1" applyBorder="1"/>
    <xf numFmtId="167" fontId="11" fillId="0" borderId="4" xfId="0" applyNumberFormat="1" applyFont="1" applyBorder="1"/>
    <xf numFmtId="167" fontId="11" fillId="0" borderId="43" xfId="0" applyNumberFormat="1" applyFont="1" applyBorder="1"/>
    <xf numFmtId="167" fontId="0" fillId="0" borderId="44" xfId="0" applyNumberFormat="1" applyBorder="1"/>
    <xf numFmtId="167" fontId="0" fillId="0" borderId="41" xfId="0" applyNumberFormat="1" applyBorder="1"/>
    <xf numFmtId="167" fontId="11" fillId="0" borderId="45" xfId="0" applyNumberFormat="1" applyFont="1" applyBorder="1"/>
    <xf numFmtId="167" fontId="0" fillId="0" borderId="46" xfId="0" applyNumberFormat="1" applyBorder="1"/>
    <xf numFmtId="167" fontId="0" fillId="0" borderId="39" xfId="0" applyNumberFormat="1" applyBorder="1"/>
    <xf numFmtId="167" fontId="0" fillId="0" borderId="37" xfId="0" applyNumberFormat="1" applyBorder="1"/>
    <xf numFmtId="167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7" fontId="0" fillId="0" borderId="20" xfId="0" applyNumberFormat="1" applyBorder="1"/>
    <xf numFmtId="167" fontId="0" fillId="0" borderId="19" xfId="0" applyNumberFormat="1" applyBorder="1"/>
    <xf numFmtId="167" fontId="0" fillId="0" borderId="21" xfId="0" applyNumberFormat="1" applyBorder="1"/>
    <xf numFmtId="167" fontId="0" fillId="0" borderId="48" xfId="0" applyNumberFormat="1" applyBorder="1"/>
    <xf numFmtId="167" fontId="10" fillId="0" borderId="19" xfId="0" applyNumberFormat="1" applyFont="1" applyBorder="1"/>
    <xf numFmtId="167" fontId="11" fillId="3" borderId="31" xfId="0" applyNumberFormat="1" applyFont="1" applyFill="1" applyBorder="1"/>
    <xf numFmtId="167" fontId="11" fillId="3" borderId="25" xfId="0" applyNumberFormat="1" applyFont="1" applyFill="1" applyBorder="1"/>
    <xf numFmtId="167" fontId="0" fillId="0" borderId="29" xfId="0" applyNumberFormat="1" applyBorder="1"/>
    <xf numFmtId="167" fontId="0" fillId="0" borderId="25" xfId="0" applyNumberFormat="1" applyBorder="1"/>
    <xf numFmtId="0" fontId="11" fillId="0" borderId="49" xfId="0" applyFont="1" applyBorder="1" applyAlignment="1">
      <alignment wrapText="1"/>
    </xf>
    <xf numFmtId="167" fontId="11" fillId="0" borderId="50" xfId="0" applyNumberFormat="1" applyFont="1" applyBorder="1"/>
    <xf numFmtId="167" fontId="0" fillId="0" borderId="40" xfId="0" applyNumberFormat="1" applyBorder="1"/>
    <xf numFmtId="167" fontId="11" fillId="3" borderId="3" xfId="0" applyNumberFormat="1" applyFont="1" applyFill="1" applyBorder="1"/>
    <xf numFmtId="167" fontId="10" fillId="3" borderId="7" xfId="0" applyNumberFormat="1" applyFont="1" applyFill="1" applyBorder="1"/>
    <xf numFmtId="167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7" fontId="0" fillId="0" borderId="15" xfId="0" applyNumberFormat="1" applyBorder="1"/>
    <xf numFmtId="167" fontId="0" fillId="0" borderId="13" xfId="0" applyNumberFormat="1" applyBorder="1"/>
    <xf numFmtId="167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7" fontId="10" fillId="0" borderId="7" xfId="0" applyNumberFormat="1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7" fontId="11" fillId="0" borderId="3" xfId="0" applyNumberFormat="1" applyFont="1" applyBorder="1" applyAlignment="1">
      <alignment wrapText="1"/>
    </xf>
    <xf numFmtId="167" fontId="11" fillId="0" borderId="1" xfId="0" applyNumberFormat="1" applyFont="1" applyBorder="1" applyAlignment="1">
      <alignment wrapText="1"/>
    </xf>
    <xf numFmtId="167" fontId="0" fillId="0" borderId="6" xfId="0" applyNumberFormat="1" applyBorder="1" applyAlignment="1">
      <alignment wrapText="1"/>
    </xf>
    <xf numFmtId="167" fontId="0" fillId="2" borderId="3" xfId="0" applyNumberFormat="1" applyFill="1" applyBorder="1" applyAlignment="1">
      <alignment wrapText="1"/>
    </xf>
    <xf numFmtId="167" fontId="0" fillId="0" borderId="3" xfId="0" applyNumberFormat="1" applyBorder="1" applyAlignment="1">
      <alignment vertical="top" wrapText="1"/>
    </xf>
    <xf numFmtId="167" fontId="0" fillId="0" borderId="2" xfId="0" applyNumberFormat="1" applyBorder="1" applyAlignment="1">
      <alignment vertical="top" wrapText="1"/>
    </xf>
    <xf numFmtId="167" fontId="0" fillId="0" borderId="1" xfId="0" applyNumberFormat="1" applyBorder="1" applyAlignment="1">
      <alignment vertical="top" wrapText="1"/>
    </xf>
    <xf numFmtId="167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7" fontId="10" fillId="0" borderId="8" xfId="0" applyNumberFormat="1" applyFont="1" applyBorder="1"/>
    <xf numFmtId="0" fontId="10" fillId="2" borderId="11" xfId="0" applyFont="1" applyFill="1" applyBorder="1"/>
    <xf numFmtId="167" fontId="0" fillId="0" borderId="12" xfId="0" applyNumberFormat="1" applyBorder="1"/>
    <xf numFmtId="167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7" fontId="11" fillId="0" borderId="44" xfId="0" applyNumberFormat="1" applyFont="1" applyBorder="1"/>
    <xf numFmtId="167" fontId="11" fillId="0" borderId="51" xfId="0" applyNumberFormat="1" applyFont="1" applyBorder="1"/>
    <xf numFmtId="167" fontId="0" fillId="0" borderId="4" xfId="0" applyNumberFormat="1" applyBorder="1"/>
    <xf numFmtId="167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36" xfId="0" applyNumberFormat="1" applyBorder="1"/>
    <xf numFmtId="167" fontId="0" fillId="0" borderId="38" xfId="0" applyNumberFormat="1" applyBorder="1"/>
    <xf numFmtId="167" fontId="10" fillId="0" borderId="52" xfId="0" applyNumberFormat="1" applyFont="1" applyBorder="1"/>
    <xf numFmtId="167" fontId="0" fillId="0" borderId="52" xfId="0" applyNumberFormat="1" applyBorder="1"/>
    <xf numFmtId="167" fontId="0" fillId="0" borderId="53" xfId="0" applyNumberFormat="1" applyBorder="1"/>
    <xf numFmtId="167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/>
    <xf numFmtId="0" fontId="0" fillId="3" borderId="0" xfId="0" applyFill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10" fillId="3" borderId="0" xfId="0" applyFont="1" applyFill="1"/>
    <xf numFmtId="0" fontId="6" fillId="0" borderId="27" xfId="0" applyFont="1" applyBorder="1" applyAlignment="1">
      <alignment vertical="top" wrapText="1"/>
    </xf>
    <xf numFmtId="0" fontId="6" fillId="0" borderId="56" xfId="0" applyFont="1" applyBorder="1" applyAlignment="1">
      <alignment vertical="top" wrapText="1"/>
    </xf>
    <xf numFmtId="0" fontId="6" fillId="0" borderId="108" xfId="0" applyFont="1" applyBorder="1" applyAlignment="1">
      <alignment vertical="top" wrapText="1"/>
    </xf>
    <xf numFmtId="0" fontId="6" fillId="0" borderId="109" xfId="0" applyFont="1" applyBorder="1" applyAlignment="1">
      <alignment vertical="top" wrapText="1"/>
    </xf>
    <xf numFmtId="0" fontId="26" fillId="0" borderId="109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wrapText="1"/>
    </xf>
    <xf numFmtId="0" fontId="6" fillId="0" borderId="56" xfId="0" applyFont="1" applyBorder="1" applyAlignment="1">
      <alignment horizontal="center" vertical="top" wrapText="1"/>
    </xf>
    <xf numFmtId="0" fontId="6" fillId="0" borderId="23" xfId="0" applyFont="1" applyBorder="1"/>
    <xf numFmtId="0" fontId="26" fillId="0" borderId="108" xfId="0" applyFont="1" applyBorder="1" applyAlignment="1">
      <alignment vertical="top" wrapText="1"/>
    </xf>
    <xf numFmtId="169" fontId="0" fillId="0" borderId="0" xfId="0" applyNumberFormat="1"/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16" fontId="6" fillId="0" borderId="0" xfId="0" applyNumberFormat="1" applyFont="1"/>
    <xf numFmtId="0" fontId="6" fillId="0" borderId="51" xfId="0" applyFont="1" applyBorder="1" applyAlignment="1">
      <alignment vertical="top" wrapText="1"/>
    </xf>
    <xf numFmtId="0" fontId="6" fillId="0" borderId="49" xfId="0" applyFont="1" applyBorder="1"/>
    <xf numFmtId="169" fontId="10" fillId="0" borderId="0" xfId="0" applyNumberFormat="1" applyFont="1"/>
    <xf numFmtId="0" fontId="10" fillId="0" borderId="0" xfId="0" applyFont="1" applyAlignment="1">
      <alignment vertical="top"/>
    </xf>
    <xf numFmtId="14" fontId="6" fillId="0" borderId="108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8" fillId="0" borderId="0" xfId="0" applyFont="1"/>
    <xf numFmtId="0" fontId="10" fillId="0" borderId="0" xfId="0" applyFont="1" applyAlignment="1">
      <alignment horizontal="center"/>
    </xf>
    <xf numFmtId="0" fontId="6" fillId="0" borderId="56" xfId="0" applyFont="1" applyBorder="1" applyAlignment="1">
      <alignment vertical="center"/>
    </xf>
    <xf numFmtId="0" fontId="6" fillId="0" borderId="56" xfId="0" applyFont="1" applyBorder="1" applyAlignment="1">
      <alignment wrapText="1"/>
    </xf>
    <xf numFmtId="167" fontId="6" fillId="0" borderId="23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56" xfId="0" applyFont="1" applyBorder="1" applyAlignment="1">
      <alignment horizontal="center"/>
    </xf>
    <xf numFmtId="0" fontId="6" fillId="0" borderId="24" xfId="0" applyFont="1" applyBorder="1" applyAlignment="1">
      <alignment vertical="top" wrapText="1"/>
    </xf>
    <xf numFmtId="0" fontId="6" fillId="0" borderId="108" xfId="0" applyFont="1" applyBorder="1" applyAlignment="1">
      <alignment horizontal="center" vertical="top" wrapText="1"/>
    </xf>
    <xf numFmtId="0" fontId="6" fillId="0" borderId="109" xfId="0" applyFont="1" applyBorder="1" applyAlignment="1">
      <alignment horizontal="center" vertical="top" wrapText="1"/>
    </xf>
    <xf numFmtId="168" fontId="6" fillId="0" borderId="23" xfId="0" applyNumberFormat="1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7" fontId="8" fillId="0" borderId="0" xfId="0" applyNumberFormat="1" applyFont="1"/>
    <xf numFmtId="169" fontId="8" fillId="0" borderId="0" xfId="0" applyNumberFormat="1" applyFont="1"/>
    <xf numFmtId="0" fontId="29" fillId="0" borderId="0" xfId="0" applyFont="1" applyAlignment="1">
      <alignment wrapText="1"/>
    </xf>
    <xf numFmtId="0" fontId="29" fillId="3" borderId="0" xfId="0" applyFont="1" applyFill="1"/>
    <xf numFmtId="0" fontId="30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3" borderId="0" xfId="32" applyFont="1" applyFill="1"/>
    <xf numFmtId="0" fontId="10" fillId="0" borderId="7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108" xfId="0" applyFont="1" applyBorder="1" applyAlignment="1">
      <alignment vertical="top" wrapText="1"/>
    </xf>
    <xf numFmtId="0" fontId="7" fillId="0" borderId="109" xfId="0" applyFont="1" applyBorder="1" applyAlignment="1">
      <alignment vertical="top" wrapText="1"/>
    </xf>
    <xf numFmtId="0" fontId="26" fillId="0" borderId="23" xfId="0" applyFont="1" applyBorder="1" applyAlignment="1">
      <alignment vertical="top" wrapText="1"/>
    </xf>
    <xf numFmtId="0" fontId="26" fillId="0" borderId="23" xfId="0" applyFont="1" applyBorder="1" applyAlignment="1">
      <alignment wrapText="1"/>
    </xf>
    <xf numFmtId="0" fontId="26" fillId="0" borderId="56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wrapText="1"/>
    </xf>
    <xf numFmtId="0" fontId="6" fillId="0" borderId="121" xfId="0" applyFont="1" applyBorder="1" applyAlignment="1">
      <alignment vertical="top" wrapText="1"/>
    </xf>
    <xf numFmtId="0" fontId="7" fillId="0" borderId="31" xfId="0" applyFont="1" applyBorder="1"/>
    <xf numFmtId="0" fontId="7" fillId="0" borderId="25" xfId="0" applyFont="1" applyBorder="1"/>
    <xf numFmtId="0" fontId="7" fillId="0" borderId="25" xfId="0" applyFont="1" applyBorder="1" applyAlignment="1">
      <alignment vertical="top" wrapText="1"/>
    </xf>
    <xf numFmtId="0" fontId="7" fillId="0" borderId="108" xfId="0" applyFont="1" applyBorder="1" applyAlignment="1">
      <alignment vertical="center" wrapText="1"/>
    </xf>
    <xf numFmtId="0" fontId="7" fillId="0" borderId="108" xfId="0" applyFont="1" applyBorder="1" applyAlignment="1">
      <alignment horizontal="center" vertical="center" wrapText="1"/>
    </xf>
    <xf numFmtId="0" fontId="6" fillId="0" borderId="108" xfId="0" applyFont="1" applyBorder="1" applyAlignment="1">
      <alignment vertical="center" wrapText="1"/>
    </xf>
    <xf numFmtId="0" fontId="6" fillId="0" borderId="108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32" fillId="0" borderId="108" xfId="0" applyFont="1" applyBorder="1" applyAlignment="1">
      <alignment vertical="center" wrapText="1"/>
    </xf>
    <xf numFmtId="167" fontId="7" fillId="0" borderId="108" xfId="0" applyNumberFormat="1" applyFont="1" applyBorder="1" applyAlignment="1">
      <alignment horizontal="center" vertical="center" wrapText="1"/>
    </xf>
    <xf numFmtId="168" fontId="7" fillId="0" borderId="108" xfId="0" applyNumberFormat="1" applyFont="1" applyBorder="1" applyAlignment="1">
      <alignment horizontal="center" vertical="center"/>
    </xf>
    <xf numFmtId="166" fontId="6" fillId="0" borderId="108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69" fontId="7" fillId="0" borderId="108" xfId="0" applyNumberFormat="1" applyFont="1" applyBorder="1" applyAlignment="1">
      <alignment horizontal="center" vertical="center"/>
    </xf>
    <xf numFmtId="0" fontId="6" fillId="0" borderId="108" xfId="0" applyFont="1" applyBorder="1" applyAlignment="1">
      <alignment wrapText="1"/>
    </xf>
    <xf numFmtId="0" fontId="7" fillId="0" borderId="108" xfId="0" applyFont="1" applyBorder="1" applyAlignment="1">
      <alignment wrapText="1"/>
    </xf>
    <xf numFmtId="167" fontId="7" fillId="0" borderId="108" xfId="0" applyNumberFormat="1" applyFont="1" applyBorder="1" applyAlignment="1">
      <alignment horizontal="center"/>
    </xf>
    <xf numFmtId="167" fontId="6" fillId="0" borderId="108" xfId="0" applyNumberFormat="1" applyFont="1" applyBorder="1" applyAlignment="1">
      <alignment horizontal="center"/>
    </xf>
    <xf numFmtId="169" fontId="7" fillId="0" borderId="108" xfId="0" applyNumberFormat="1" applyFont="1" applyBorder="1" applyAlignment="1">
      <alignment horizontal="center"/>
    </xf>
    <xf numFmtId="0" fontId="7" fillId="0" borderId="108" xfId="0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166" fontId="7" fillId="0" borderId="108" xfId="0" applyNumberFormat="1" applyFont="1" applyBorder="1" applyAlignment="1">
      <alignment horizontal="center" vertical="center" wrapText="1"/>
    </xf>
    <xf numFmtId="0" fontId="6" fillId="0" borderId="31" xfId="0" applyFont="1" applyBorder="1"/>
    <xf numFmtId="0" fontId="7" fillId="0" borderId="28" xfId="0" applyFont="1" applyBorder="1"/>
    <xf numFmtId="169" fontId="7" fillId="0" borderId="23" xfId="0" applyNumberFormat="1" applyFont="1" applyBorder="1" applyAlignment="1">
      <alignment horizontal="center"/>
    </xf>
    <xf numFmtId="0" fontId="11" fillId="0" borderId="102" xfId="9" applyFont="1" applyBorder="1" applyAlignment="1">
      <alignment horizontal="center" vertical="center" wrapText="1"/>
    </xf>
    <xf numFmtId="0" fontId="11" fillId="0" borderId="103" xfId="9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1" fillId="0" borderId="51" xfId="9" applyFont="1" applyBorder="1" applyAlignment="1">
      <alignment horizontal="left" vertical="center" wrapText="1"/>
    </xf>
    <xf numFmtId="167" fontId="11" fillId="0" borderId="4" xfId="9" applyNumberFormat="1" applyFont="1" applyBorder="1" applyAlignment="1">
      <alignment horizontal="right" vertical="center" wrapText="1"/>
    </xf>
    <xf numFmtId="167" fontId="11" fillId="0" borderId="46" xfId="9" applyNumberFormat="1" applyFont="1" applyBorder="1" applyAlignment="1">
      <alignment horizontal="right" vertical="center" wrapText="1"/>
    </xf>
    <xf numFmtId="0" fontId="10" fillId="0" borderId="50" xfId="0" applyFont="1" applyBorder="1"/>
    <xf numFmtId="0" fontId="10" fillId="0" borderId="46" xfId="0" applyFont="1" applyBorder="1"/>
    <xf numFmtId="0" fontId="10" fillId="0" borderId="8" xfId="0" applyFont="1" applyBorder="1" applyAlignment="1">
      <alignment horizontal="right" vertical="center" wrapText="1"/>
    </xf>
    <xf numFmtId="0" fontId="10" fillId="0" borderId="124" xfId="0" applyFont="1" applyBorder="1"/>
    <xf numFmtId="0" fontId="10" fillId="0" borderId="125" xfId="0" applyFont="1" applyBorder="1"/>
    <xf numFmtId="169" fontId="11" fillId="0" borderId="7" xfId="0" applyNumberFormat="1" applyFont="1" applyBorder="1" applyAlignment="1">
      <alignment horizontal="right"/>
    </xf>
    <xf numFmtId="169" fontId="11" fillId="0" borderId="7" xfId="0" applyNumberFormat="1" applyFont="1" applyBorder="1"/>
    <xf numFmtId="167" fontId="11" fillId="0" borderId="169" xfId="0" applyNumberFormat="1" applyFont="1" applyBorder="1"/>
    <xf numFmtId="167" fontId="11" fillId="0" borderId="163" xfId="0" applyNumberFormat="1" applyFont="1" applyBorder="1"/>
    <xf numFmtId="167" fontId="10" fillId="0" borderId="61" xfId="0" applyNumberFormat="1" applyFont="1" applyBorder="1"/>
    <xf numFmtId="169" fontId="10" fillId="0" borderId="7" xfId="0" applyNumberFormat="1" applyFont="1" applyBorder="1"/>
    <xf numFmtId="167" fontId="10" fillId="0" borderId="122" xfId="0" applyNumberFormat="1" applyFont="1" applyBorder="1"/>
    <xf numFmtId="167" fontId="10" fillId="0" borderId="124" xfId="0" applyNumberFormat="1" applyFont="1" applyBorder="1"/>
    <xf numFmtId="167" fontId="10" fillId="0" borderId="125" xfId="0" applyNumberFormat="1" applyFont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0" fontId="11" fillId="0" borderId="5" xfId="0" applyFont="1" applyBorder="1" applyAlignment="1">
      <alignment horizontal="left" vertical="center" wrapText="1"/>
    </xf>
    <xf numFmtId="169" fontId="11" fillId="0" borderId="123" xfId="0" applyNumberFormat="1" applyFont="1" applyBorder="1" applyAlignment="1">
      <alignment horizontal="right"/>
    </xf>
    <xf numFmtId="167" fontId="11" fillId="0" borderId="163" xfId="0" applyNumberFormat="1" applyFont="1" applyBorder="1" applyAlignment="1">
      <alignment horizontal="right"/>
    </xf>
    <xf numFmtId="169" fontId="11" fillId="0" borderId="123" xfId="0" applyNumberFormat="1" applyFont="1" applyBorder="1"/>
    <xf numFmtId="167" fontId="10" fillId="0" borderId="163" xfId="0" applyNumberFormat="1" applyFont="1" applyBorder="1" applyAlignment="1">
      <alignment horizontal="right"/>
    </xf>
    <xf numFmtId="167" fontId="10" fillId="0" borderId="7" xfId="0" applyNumberFormat="1" applyFont="1" applyBorder="1" applyAlignment="1">
      <alignment vertical="top"/>
    </xf>
    <xf numFmtId="167" fontId="10" fillId="0" borderId="1" xfId="0" applyNumberFormat="1" applyFont="1" applyBorder="1" applyAlignment="1">
      <alignment vertical="top"/>
    </xf>
    <xf numFmtId="167" fontId="10" fillId="0" borderId="122" xfId="0" applyNumberFormat="1" applyFont="1" applyBorder="1" applyAlignment="1">
      <alignment vertical="top"/>
    </xf>
    <xf numFmtId="0" fontId="10" fillId="0" borderId="124" xfId="0" applyFont="1" applyBorder="1" applyAlignment="1">
      <alignment vertical="top"/>
    </xf>
    <xf numFmtId="0" fontId="10" fillId="0" borderId="125" xfId="0" applyFont="1" applyBorder="1" applyAlignment="1">
      <alignment vertical="top"/>
    </xf>
    <xf numFmtId="0" fontId="10" fillId="0" borderId="174" xfId="0" applyFont="1" applyBorder="1" applyAlignment="1">
      <alignment wrapText="1"/>
    </xf>
    <xf numFmtId="169" fontId="10" fillId="0" borderId="7" xfId="0" applyNumberFormat="1" applyFont="1" applyBorder="1" applyAlignment="1">
      <alignment vertical="top"/>
    </xf>
    <xf numFmtId="0" fontId="10" fillId="0" borderId="163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168" fontId="10" fillId="0" borderId="7" xfId="0" applyNumberFormat="1" applyFont="1" applyBorder="1"/>
    <xf numFmtId="167" fontId="11" fillId="0" borderId="123" xfId="0" applyNumberFormat="1" applyFont="1" applyBorder="1"/>
    <xf numFmtId="0" fontId="10" fillId="0" borderId="121" xfId="0" applyFont="1" applyBorder="1" applyAlignment="1">
      <alignment wrapText="1"/>
    </xf>
    <xf numFmtId="0" fontId="14" fillId="0" borderId="121" xfId="0" applyFont="1" applyBorder="1" applyAlignment="1">
      <alignment wrapText="1"/>
    </xf>
    <xf numFmtId="169" fontId="10" fillId="0" borderId="1" xfId="0" applyNumberFormat="1" applyFont="1" applyBorder="1"/>
    <xf numFmtId="167" fontId="10" fillId="0" borderId="162" xfId="0" applyNumberFormat="1" applyFont="1" applyBorder="1"/>
    <xf numFmtId="168" fontId="10" fillId="0" borderId="171" xfId="0" applyNumberFormat="1" applyFont="1" applyBorder="1"/>
    <xf numFmtId="167" fontId="10" fillId="0" borderId="68" xfId="0" applyNumberFormat="1" applyFont="1" applyBorder="1"/>
    <xf numFmtId="167" fontId="10" fillId="0" borderId="163" xfId="0" applyNumberFormat="1" applyFont="1" applyBorder="1"/>
    <xf numFmtId="167" fontId="10" fillId="0" borderId="123" xfId="0" applyNumberFormat="1" applyFont="1" applyBorder="1"/>
    <xf numFmtId="167" fontId="10" fillId="0" borderId="169" xfId="0" applyNumberFormat="1" applyFont="1" applyBorder="1"/>
    <xf numFmtId="0" fontId="10" fillId="0" borderId="162" xfId="0" applyFont="1" applyBorder="1"/>
    <xf numFmtId="0" fontId="10" fillId="0" borderId="163" xfId="0" applyFont="1" applyBorder="1"/>
    <xf numFmtId="0" fontId="10" fillId="0" borderId="62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167" fontId="11" fillId="0" borderId="122" xfId="0" applyNumberFormat="1" applyFont="1" applyBorder="1"/>
    <xf numFmtId="0" fontId="11" fillId="0" borderId="73" xfId="0" applyFont="1" applyBorder="1" applyAlignment="1">
      <alignment wrapText="1"/>
    </xf>
    <xf numFmtId="0" fontId="10" fillId="0" borderId="36" xfId="0" applyFont="1" applyBorder="1"/>
    <xf numFmtId="0" fontId="10" fillId="0" borderId="38" xfId="0" applyFont="1" applyBorder="1"/>
    <xf numFmtId="0" fontId="11" fillId="0" borderId="62" xfId="0" applyFont="1" applyBorder="1"/>
    <xf numFmtId="0" fontId="11" fillId="0" borderId="62" xfId="0" applyFont="1" applyBorder="1" applyAlignment="1">
      <alignment wrapText="1"/>
    </xf>
    <xf numFmtId="0" fontId="11" fillId="0" borderId="49" xfId="0" applyFont="1" applyBorder="1"/>
    <xf numFmtId="169" fontId="11" fillId="0" borderId="1" xfId="0" applyNumberFormat="1" applyFont="1" applyBorder="1"/>
    <xf numFmtId="168" fontId="11" fillId="0" borderId="7" xfId="0" applyNumberFormat="1" applyFont="1" applyBorder="1"/>
    <xf numFmtId="168" fontId="11" fillId="0" borderId="1" xfId="0" applyNumberFormat="1" applyFont="1" applyBorder="1"/>
    <xf numFmtId="167" fontId="11" fillId="0" borderId="15" xfId="0" applyNumberFormat="1" applyFont="1" applyBorder="1" applyAlignment="1">
      <alignment horizontal="right" wrapText="1"/>
    </xf>
    <xf numFmtId="167" fontId="11" fillId="0" borderId="133" xfId="0" applyNumberFormat="1" applyFont="1" applyBorder="1"/>
    <xf numFmtId="0" fontId="10" fillId="0" borderId="135" xfId="0" applyFont="1" applyBorder="1"/>
    <xf numFmtId="0" fontId="10" fillId="0" borderId="127" xfId="0" applyFont="1" applyBorder="1"/>
    <xf numFmtId="0" fontId="10" fillId="0" borderId="126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left"/>
    </xf>
    <xf numFmtId="167" fontId="11" fillId="0" borderId="80" xfId="0" applyNumberFormat="1" applyFont="1" applyBorder="1"/>
    <xf numFmtId="167" fontId="11" fillId="0" borderId="98" xfId="0" applyNumberFormat="1" applyFont="1" applyBorder="1"/>
    <xf numFmtId="0" fontId="10" fillId="0" borderId="31" xfId="0" applyFont="1" applyBorder="1"/>
    <xf numFmtId="0" fontId="10" fillId="0" borderId="26" xfId="0" applyFont="1" applyBorder="1"/>
    <xf numFmtId="0" fontId="10" fillId="0" borderId="23" xfId="0" applyFont="1" applyBorder="1" applyAlignment="1">
      <alignment horizontal="right" vertical="center" wrapText="1"/>
    </xf>
    <xf numFmtId="169" fontId="11" fillId="0" borderId="31" xfId="0" applyNumberFormat="1" applyFont="1" applyBorder="1"/>
    <xf numFmtId="0" fontId="10" fillId="0" borderId="102" xfId="9" applyBorder="1" applyAlignment="1">
      <alignment horizontal="center" vertical="center" wrapText="1"/>
    </xf>
    <xf numFmtId="0" fontId="10" fillId="0" borderId="103" xfId="9" applyBorder="1" applyAlignment="1">
      <alignment horizontal="center" vertical="center" wrapText="1"/>
    </xf>
    <xf numFmtId="0" fontId="10" fillId="0" borderId="132" xfId="9" applyBorder="1" applyAlignment="1">
      <alignment horizontal="center" vertical="center" wrapText="1"/>
    </xf>
    <xf numFmtId="0" fontId="10" fillId="0" borderId="134" xfId="9" applyBorder="1" applyAlignment="1">
      <alignment horizontal="center" vertical="center" wrapText="1"/>
    </xf>
    <xf numFmtId="0" fontId="10" fillId="0" borderId="127" xfId="9" applyBorder="1" applyAlignment="1">
      <alignment horizontal="center" vertical="center" wrapText="1"/>
    </xf>
    <xf numFmtId="0" fontId="10" fillId="0" borderId="50" xfId="9" applyBorder="1" applyAlignment="1">
      <alignment horizontal="center" vertical="center" wrapText="1"/>
    </xf>
    <xf numFmtId="0" fontId="10" fillId="0" borderId="46" xfId="9" applyBorder="1" applyAlignment="1">
      <alignment horizontal="center" vertical="center" wrapText="1"/>
    </xf>
    <xf numFmtId="0" fontId="10" fillId="0" borderId="45" xfId="9" applyBorder="1" applyAlignment="1">
      <alignment horizontal="center" vertical="center" wrapText="1"/>
    </xf>
    <xf numFmtId="167" fontId="10" fillId="0" borderId="1" xfId="9" applyNumberFormat="1" applyBorder="1" applyAlignment="1">
      <alignment horizontal="right" vertical="center" wrapText="1"/>
    </xf>
    <xf numFmtId="0" fontId="10" fillId="0" borderId="7" xfId="9" applyBorder="1" applyAlignment="1">
      <alignment horizontal="center" vertical="center" wrapText="1"/>
    </xf>
    <xf numFmtId="0" fontId="10" fillId="0" borderId="1" xfId="9" applyBorder="1" applyAlignment="1">
      <alignment horizontal="center" vertical="center" wrapText="1"/>
    </xf>
    <xf numFmtId="0" fontId="10" fillId="0" borderId="122" xfId="9" applyBorder="1" applyAlignment="1">
      <alignment horizontal="center" vertical="center" wrapText="1"/>
    </xf>
    <xf numFmtId="167" fontId="10" fillId="0" borderId="7" xfId="9" applyNumberFormat="1" applyBorder="1" applyAlignment="1">
      <alignment horizontal="right" vertical="center" wrapText="1"/>
    </xf>
    <xf numFmtId="167" fontId="10" fillId="0" borderId="1" xfId="4" applyNumberFormat="1" applyBorder="1"/>
    <xf numFmtId="0" fontId="10" fillId="0" borderId="78" xfId="9" applyBorder="1" applyAlignment="1">
      <alignment vertical="top" wrapText="1"/>
    </xf>
    <xf numFmtId="0" fontId="10" fillId="0" borderId="121" xfId="9" applyBorder="1" applyAlignment="1">
      <alignment vertical="top" wrapText="1"/>
    </xf>
    <xf numFmtId="0" fontId="11" fillId="0" borderId="31" xfId="0" applyFont="1" applyBorder="1"/>
    <xf numFmtId="0" fontId="11" fillId="0" borderId="162" xfId="0" applyFont="1" applyBorder="1"/>
    <xf numFmtId="167" fontId="10" fillId="0" borderId="135" xfId="0" applyNumberFormat="1" applyFont="1" applyBorder="1"/>
    <xf numFmtId="167" fontId="10" fillId="0" borderId="127" xfId="0" applyNumberFormat="1" applyFont="1" applyBorder="1"/>
    <xf numFmtId="167" fontId="10" fillId="0" borderId="133" xfId="0" applyNumberFormat="1" applyFont="1" applyBorder="1"/>
    <xf numFmtId="169" fontId="11" fillId="0" borderId="29" xfId="0" applyNumberFormat="1" applyFont="1" applyBorder="1"/>
    <xf numFmtId="167" fontId="10" fillId="0" borderId="162" xfId="0" applyNumberFormat="1" applyFont="1" applyBorder="1" applyAlignment="1">
      <alignment vertical="top"/>
    </xf>
    <xf numFmtId="167" fontId="10" fillId="0" borderId="163" xfId="0" applyNumberFormat="1" applyFont="1" applyBorder="1" applyAlignment="1">
      <alignment vertical="top"/>
    </xf>
    <xf numFmtId="167" fontId="10" fillId="0" borderId="169" xfId="0" applyNumberFormat="1" applyFont="1" applyBorder="1" applyAlignment="1">
      <alignment vertical="top"/>
    </xf>
    <xf numFmtId="169" fontId="10" fillId="0" borderId="162" xfId="0" applyNumberFormat="1" applyFont="1" applyBorder="1" applyAlignment="1">
      <alignment vertical="top"/>
    </xf>
    <xf numFmtId="167" fontId="11" fillId="0" borderId="135" xfId="0" applyNumberFormat="1" applyFont="1" applyBorder="1"/>
    <xf numFmtId="167" fontId="11" fillId="0" borderId="172" xfId="0" applyNumberFormat="1" applyFont="1" applyBorder="1"/>
    <xf numFmtId="0" fontId="11" fillId="0" borderId="172" xfId="0" applyFont="1" applyBorder="1" applyAlignment="1">
      <alignment wrapText="1"/>
    </xf>
    <xf numFmtId="0" fontId="10" fillId="0" borderId="172" xfId="0" applyFont="1" applyBorder="1" applyAlignment="1">
      <alignment wrapText="1"/>
    </xf>
    <xf numFmtId="0" fontId="11" fillId="0" borderId="172" xfId="0" applyFont="1" applyBorder="1"/>
    <xf numFmtId="0" fontId="6" fillId="4" borderId="56" xfId="0" applyFont="1" applyFill="1" applyBorder="1" applyAlignment="1">
      <alignment vertical="top" wrapText="1"/>
    </xf>
    <xf numFmtId="0" fontId="6" fillId="4" borderId="109" xfId="0" applyFont="1" applyFill="1" applyBorder="1" applyAlignment="1">
      <alignment vertical="top" wrapText="1"/>
    </xf>
    <xf numFmtId="0" fontId="6" fillId="4" borderId="56" xfId="0" applyFont="1" applyFill="1" applyBorder="1" applyAlignment="1">
      <alignment wrapText="1"/>
    </xf>
    <xf numFmtId="0" fontId="6" fillId="4" borderId="56" xfId="0" applyFont="1" applyFill="1" applyBorder="1" applyAlignment="1">
      <alignment horizontal="center"/>
    </xf>
    <xf numFmtId="0" fontId="6" fillId="4" borderId="108" xfId="0" applyFont="1" applyFill="1" applyBorder="1" applyAlignment="1">
      <alignment vertical="top" wrapText="1"/>
    </xf>
    <xf numFmtId="0" fontId="6" fillId="4" borderId="56" xfId="0" applyFont="1" applyFill="1" applyBorder="1" applyAlignment="1">
      <alignment vertical="center"/>
    </xf>
    <xf numFmtId="0" fontId="6" fillId="4" borderId="108" xfId="0" applyFont="1" applyFill="1" applyBorder="1" applyAlignment="1">
      <alignment horizontal="center"/>
    </xf>
    <xf numFmtId="0" fontId="6" fillId="4" borderId="108" xfId="0" applyFont="1" applyFill="1" applyBorder="1" applyAlignment="1">
      <alignment vertical="center" wrapText="1"/>
    </xf>
    <xf numFmtId="0" fontId="6" fillId="4" borderId="108" xfId="0" applyFont="1" applyFill="1" applyBorder="1" applyAlignment="1">
      <alignment horizontal="center" vertical="center"/>
    </xf>
    <xf numFmtId="0" fontId="7" fillId="4" borderId="172" xfId="0" applyFont="1" applyFill="1" applyBorder="1" applyAlignment="1">
      <alignment wrapText="1"/>
    </xf>
    <xf numFmtId="0" fontId="10" fillId="0" borderId="162" xfId="0" applyFont="1" applyBorder="1" applyAlignment="1">
      <alignment vertical="top"/>
    </xf>
    <xf numFmtId="0" fontId="10" fillId="0" borderId="163" xfId="0" applyFont="1" applyBorder="1" applyAlignment="1">
      <alignment vertical="top"/>
    </xf>
    <xf numFmtId="0" fontId="10" fillId="0" borderId="169" xfId="0" applyFont="1" applyBorder="1" applyAlignment="1">
      <alignment wrapText="1"/>
    </xf>
    <xf numFmtId="168" fontId="10" fillId="0" borderId="162" xfId="0" applyNumberFormat="1" applyFont="1" applyBorder="1" applyAlignment="1">
      <alignment vertical="top"/>
    </xf>
    <xf numFmtId="0" fontId="6" fillId="4" borderId="18" xfId="0" applyFont="1" applyFill="1" applyBorder="1" applyAlignment="1">
      <alignment wrapText="1"/>
    </xf>
    <xf numFmtId="0" fontId="6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wrapText="1"/>
    </xf>
    <xf numFmtId="0" fontId="6" fillId="4" borderId="56" xfId="0" applyFont="1" applyFill="1" applyBorder="1" applyAlignment="1">
      <alignment horizontal="center" vertical="top" wrapText="1"/>
    </xf>
    <xf numFmtId="169" fontId="10" fillId="0" borderId="3" xfId="4" applyNumberFormat="1" applyBorder="1"/>
    <xf numFmtId="167" fontId="10" fillId="0" borderId="7" xfId="0" applyNumberFormat="1" applyFont="1" applyBorder="1" applyAlignment="1">
      <alignment horizontal="right"/>
    </xf>
    <xf numFmtId="169" fontId="10" fillId="0" borderId="7" xfId="0" applyNumberFormat="1" applyFont="1" applyBorder="1" applyAlignment="1">
      <alignment horizontal="right"/>
    </xf>
    <xf numFmtId="169" fontId="10" fillId="0" borderId="123" xfId="0" applyNumberFormat="1" applyFont="1" applyBorder="1" applyAlignment="1">
      <alignment horizontal="right"/>
    </xf>
    <xf numFmtId="169" fontId="11" fillId="0" borderId="28" xfId="0" applyNumberFormat="1" applyFont="1" applyBorder="1"/>
    <xf numFmtId="0" fontId="10" fillId="0" borderId="40" xfId="0" applyFont="1" applyBorder="1" applyAlignment="1">
      <alignment horizontal="right" vertical="center" wrapText="1"/>
    </xf>
    <xf numFmtId="0" fontId="11" fillId="0" borderId="174" xfId="0" applyFont="1" applyBorder="1"/>
    <xf numFmtId="167" fontId="11" fillId="0" borderId="127" xfId="0" applyNumberFormat="1" applyFont="1" applyBorder="1"/>
    <xf numFmtId="0" fontId="10" fillId="0" borderId="29" xfId="0" applyFont="1" applyBorder="1" applyAlignment="1">
      <alignment horizontal="right" vertical="center" wrapText="1"/>
    </xf>
    <xf numFmtId="0" fontId="10" fillId="0" borderId="23" xfId="0" applyFont="1" applyBorder="1"/>
    <xf numFmtId="169" fontId="11" fillId="0" borderId="26" xfId="0" applyNumberFormat="1" applyFont="1" applyBorder="1"/>
    <xf numFmtId="167" fontId="11" fillId="3" borderId="123" xfId="0" applyNumberFormat="1" applyFont="1" applyFill="1" applyBorder="1"/>
    <xf numFmtId="167" fontId="11" fillId="3" borderId="163" xfId="0" applyNumberFormat="1" applyFont="1" applyFill="1" applyBorder="1"/>
    <xf numFmtId="167" fontId="11" fillId="3" borderId="1" xfId="0" applyNumberFormat="1" applyFont="1" applyFill="1" applyBorder="1"/>
    <xf numFmtId="167" fontId="10" fillId="3" borderId="1" xfId="0" applyNumberFormat="1" applyFont="1" applyFill="1" applyBorder="1"/>
    <xf numFmtId="167" fontId="11" fillId="3" borderId="122" xfId="0" applyNumberFormat="1" applyFont="1" applyFill="1" applyBorder="1"/>
    <xf numFmtId="169" fontId="11" fillId="3" borderId="7" xfId="0" applyNumberFormat="1" applyFont="1" applyFill="1" applyBorder="1"/>
    <xf numFmtId="167" fontId="11" fillId="3" borderId="3" xfId="4" applyNumberFormat="1" applyFont="1" applyFill="1" applyBorder="1"/>
    <xf numFmtId="167" fontId="11" fillId="3" borderId="1" xfId="4" applyNumberFormat="1" applyFont="1" applyFill="1" applyBorder="1"/>
    <xf numFmtId="169" fontId="11" fillId="3" borderId="163" xfId="0" applyNumberFormat="1" applyFont="1" applyFill="1" applyBorder="1"/>
    <xf numFmtId="169" fontId="11" fillId="3" borderId="122" xfId="0" applyNumberFormat="1" applyFont="1" applyFill="1" applyBorder="1"/>
    <xf numFmtId="167" fontId="11" fillId="3" borderId="162" xfId="0" applyNumberFormat="1" applyFont="1" applyFill="1" applyBorder="1"/>
    <xf numFmtId="167" fontId="10" fillId="3" borderId="162" xfId="0" applyNumberFormat="1" applyFont="1" applyFill="1" applyBorder="1"/>
    <xf numFmtId="167" fontId="10" fillId="3" borderId="163" xfId="0" applyNumberFormat="1" applyFont="1" applyFill="1" applyBorder="1"/>
    <xf numFmtId="167" fontId="11" fillId="3" borderId="169" xfId="0" applyNumberFormat="1" applyFont="1" applyFill="1" applyBorder="1"/>
    <xf numFmtId="167" fontId="10" fillId="3" borderId="122" xfId="0" applyNumberFormat="1" applyFont="1" applyFill="1" applyBorder="1"/>
    <xf numFmtId="169" fontId="11" fillId="0" borderId="98" xfId="0" applyNumberFormat="1" applyFont="1" applyBorder="1"/>
    <xf numFmtId="0" fontId="6" fillId="4" borderId="108" xfId="0" applyFont="1" applyFill="1" applyBorder="1" applyAlignment="1">
      <alignment wrapText="1"/>
    </xf>
    <xf numFmtId="0" fontId="6" fillId="4" borderId="108" xfId="0" applyFont="1" applyFill="1" applyBorder="1" applyAlignment="1">
      <alignment horizontal="center" vertical="top" wrapText="1"/>
    </xf>
    <xf numFmtId="169" fontId="10" fillId="0" borderId="162" xfId="0" applyNumberFormat="1" applyFont="1" applyBorder="1"/>
    <xf numFmtId="0" fontId="11" fillId="0" borderId="0" xfId="0" applyFont="1" applyAlignment="1">
      <alignment horizontal="left"/>
    </xf>
    <xf numFmtId="0" fontId="0" fillId="0" borderId="43" xfId="0" applyBorder="1"/>
    <xf numFmtId="0" fontId="0" fillId="0" borderId="46" xfId="0" applyBorder="1"/>
    <xf numFmtId="0" fontId="0" fillId="0" borderId="173" xfId="0" applyBorder="1" applyAlignment="1">
      <alignment horizontal="center" vertical="center"/>
    </xf>
    <xf numFmtId="0" fontId="0" fillId="0" borderId="17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36" xfId="0" applyFont="1" applyBorder="1"/>
    <xf numFmtId="0" fontId="11" fillId="0" borderId="37" xfId="0" applyFont="1" applyBorder="1"/>
    <xf numFmtId="167" fontId="0" fillId="0" borderId="172" xfId="0" applyNumberFormat="1" applyBorder="1"/>
    <xf numFmtId="167" fontId="0" fillId="0" borderId="163" xfId="0" applyNumberFormat="1" applyBorder="1"/>
    <xf numFmtId="0" fontId="11" fillId="0" borderId="135" xfId="0" applyFont="1" applyBorder="1"/>
    <xf numFmtId="0" fontId="11" fillId="0" borderId="202" xfId="0" applyFont="1" applyBorder="1" applyAlignment="1">
      <alignment wrapText="1"/>
    </xf>
    <xf numFmtId="167" fontId="11" fillId="0" borderId="202" xfId="0" applyNumberFormat="1" applyFont="1" applyBorder="1"/>
    <xf numFmtId="167" fontId="0" fillId="0" borderId="202" xfId="0" applyNumberFormat="1" applyBorder="1"/>
    <xf numFmtId="167" fontId="0" fillId="0" borderId="127" xfId="0" applyNumberFormat="1" applyBorder="1"/>
    <xf numFmtId="0" fontId="11" fillId="0" borderId="25" xfId="0" applyFont="1" applyBorder="1"/>
    <xf numFmtId="167" fontId="0" fillId="4" borderId="163" xfId="0" applyNumberFormat="1" applyFill="1" applyBorder="1"/>
    <xf numFmtId="167" fontId="0" fillId="4" borderId="172" xfId="0" applyNumberFormat="1" applyFill="1" applyBorder="1"/>
    <xf numFmtId="0" fontId="35" fillId="4" borderId="56" xfId="0" applyFont="1" applyFill="1" applyBorder="1" applyAlignment="1">
      <alignment vertical="top" wrapText="1"/>
    </xf>
    <xf numFmtId="0" fontId="35" fillId="4" borderId="108" xfId="0" applyFont="1" applyFill="1" applyBorder="1" applyAlignment="1">
      <alignment vertical="top" wrapText="1"/>
    </xf>
    <xf numFmtId="0" fontId="35" fillId="4" borderId="56" xfId="0" applyFont="1" applyFill="1" applyBorder="1" applyAlignment="1">
      <alignment horizontal="center"/>
    </xf>
    <xf numFmtId="0" fontId="10" fillId="0" borderId="123" xfId="0" applyFont="1" applyBorder="1" applyAlignment="1">
      <alignment horizontal="right" vertical="center" wrapText="1"/>
    </xf>
    <xf numFmtId="0" fontId="6" fillId="3" borderId="56" xfId="0" applyFont="1" applyFill="1" applyBorder="1" applyAlignment="1">
      <alignment wrapText="1"/>
    </xf>
    <xf numFmtId="169" fontId="10" fillId="0" borderId="60" xfId="0" applyNumberFormat="1" applyFont="1" applyBorder="1"/>
    <xf numFmtId="0" fontId="6" fillId="4" borderId="202" xfId="0" applyFont="1" applyFill="1" applyBorder="1"/>
    <xf numFmtId="0" fontId="36" fillId="0" borderId="23" xfId="0" applyFont="1" applyBorder="1" applyAlignment="1">
      <alignment wrapText="1"/>
    </xf>
    <xf numFmtId="166" fontId="7" fillId="0" borderId="56" xfId="0" applyNumberFormat="1" applyFont="1" applyBorder="1" applyAlignment="1">
      <alignment horizontal="right" vertical="top" wrapText="1"/>
    </xf>
    <xf numFmtId="166" fontId="6" fillId="0" borderId="56" xfId="0" applyNumberFormat="1" applyFont="1" applyBorder="1" applyAlignment="1">
      <alignment horizontal="right" vertical="top" wrapText="1"/>
    </xf>
    <xf numFmtId="169" fontId="7" fillId="0" borderId="56" xfId="0" applyNumberFormat="1" applyFont="1" applyBorder="1" applyAlignment="1">
      <alignment horizontal="right" vertical="top" wrapText="1"/>
    </xf>
    <xf numFmtId="167" fontId="26" fillId="0" borderId="56" xfId="0" applyNumberFormat="1" applyFont="1" applyBorder="1" applyAlignment="1">
      <alignment horizontal="right" vertical="top" wrapText="1"/>
    </xf>
    <xf numFmtId="168" fontId="26" fillId="0" borderId="56" xfId="0" applyNumberFormat="1" applyFont="1" applyBorder="1" applyAlignment="1">
      <alignment horizontal="right" vertical="top" wrapText="1"/>
    </xf>
    <xf numFmtId="168" fontId="6" fillId="4" borderId="56" xfId="0" applyNumberFormat="1" applyFont="1" applyFill="1" applyBorder="1" applyAlignment="1">
      <alignment horizontal="right" vertical="top" wrapText="1"/>
    </xf>
    <xf numFmtId="167" fontId="6" fillId="0" borderId="23" xfId="0" applyNumberFormat="1" applyFont="1" applyBorder="1" applyAlignment="1">
      <alignment horizontal="right"/>
    </xf>
    <xf numFmtId="0" fontId="6" fillId="0" borderId="23" xfId="0" applyFont="1" applyBorder="1" applyAlignment="1">
      <alignment horizontal="right" vertical="top" wrapText="1"/>
    </xf>
    <xf numFmtId="167" fontId="26" fillId="0" borderId="23" xfId="0" applyNumberFormat="1" applyFont="1" applyBorder="1" applyAlignment="1">
      <alignment horizontal="right" vertical="top" wrapText="1"/>
    </xf>
    <xf numFmtId="0" fontId="6" fillId="0" borderId="56" xfId="0" applyFont="1" applyBorder="1" applyAlignment="1">
      <alignment horizontal="right" vertical="top" wrapText="1"/>
    </xf>
    <xf numFmtId="0" fontId="6" fillId="4" borderId="56" xfId="0" applyFont="1" applyFill="1" applyBorder="1" applyAlignment="1">
      <alignment horizontal="right" vertical="top" wrapText="1"/>
    </xf>
    <xf numFmtId="0" fontId="6" fillId="4" borderId="23" xfId="0" applyFont="1" applyFill="1" applyBorder="1" applyAlignment="1">
      <alignment horizontal="right"/>
    </xf>
    <xf numFmtId="168" fontId="6" fillId="0" borderId="23" xfId="0" applyNumberFormat="1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4" borderId="56" xfId="0" applyFont="1" applyFill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6" fillId="4" borderId="172" xfId="0" applyFont="1" applyFill="1" applyBorder="1" applyAlignment="1">
      <alignment horizontal="right"/>
    </xf>
    <xf numFmtId="169" fontId="6" fillId="3" borderId="121" xfId="4" applyNumberFormat="1" applyFont="1" applyFill="1" applyBorder="1" applyAlignment="1">
      <alignment horizontal="right"/>
    </xf>
    <xf numFmtId="169" fontId="6" fillId="3" borderId="49" xfId="4" applyNumberFormat="1" applyFont="1" applyFill="1" applyBorder="1" applyAlignment="1">
      <alignment horizontal="right"/>
    </xf>
    <xf numFmtId="168" fontId="7" fillId="0" borderId="56" xfId="0" applyNumberFormat="1" applyFont="1" applyBorder="1" applyAlignment="1">
      <alignment horizontal="right" vertical="top" wrapText="1"/>
    </xf>
    <xf numFmtId="166" fontId="26" fillId="0" borderId="56" xfId="0" applyNumberFormat="1" applyFont="1" applyBorder="1" applyAlignment="1">
      <alignment horizontal="right" vertical="top" wrapText="1"/>
    </xf>
    <xf numFmtId="169" fontId="6" fillId="4" borderId="56" xfId="0" applyNumberFormat="1" applyFont="1" applyFill="1" applyBorder="1" applyAlignment="1">
      <alignment horizontal="right" vertical="top" wrapText="1"/>
    </xf>
    <xf numFmtId="2" fontId="6" fillId="0" borderId="56" xfId="0" applyNumberFormat="1" applyFont="1" applyBorder="1" applyAlignment="1">
      <alignment horizontal="right" vertical="top" wrapText="1"/>
    </xf>
    <xf numFmtId="166" fontId="6" fillId="4" borderId="56" xfId="0" applyNumberFormat="1" applyFont="1" applyFill="1" applyBorder="1" applyAlignment="1">
      <alignment horizontal="right" vertical="top" wrapText="1"/>
    </xf>
    <xf numFmtId="166" fontId="7" fillId="0" borderId="23" xfId="0" applyNumberFormat="1" applyFont="1" applyBorder="1" applyAlignment="1">
      <alignment horizontal="right" vertical="top" wrapText="1"/>
    </xf>
    <xf numFmtId="169" fontId="6" fillId="0" borderId="55" xfId="0" applyNumberFormat="1" applyFont="1" applyBorder="1" applyAlignment="1">
      <alignment horizontal="right" vertical="top" wrapText="1"/>
    </xf>
    <xf numFmtId="169" fontId="6" fillId="0" borderId="51" xfId="0" applyNumberFormat="1" applyFont="1" applyBorder="1" applyAlignment="1">
      <alignment horizontal="right"/>
    </xf>
    <xf numFmtId="169" fontId="6" fillId="0" borderId="121" xfId="0" applyNumberFormat="1" applyFont="1" applyBorder="1" applyAlignment="1">
      <alignment horizontal="right"/>
    </xf>
    <xf numFmtId="169" fontId="6" fillId="0" borderId="49" xfId="0" applyNumberFormat="1" applyFont="1" applyBorder="1" applyAlignment="1">
      <alignment horizontal="right"/>
    </xf>
    <xf numFmtId="169" fontId="7" fillId="0" borderId="26" xfId="0" applyNumberFormat="1" applyFont="1" applyBorder="1" applyAlignment="1">
      <alignment horizontal="right"/>
    </xf>
    <xf numFmtId="0" fontId="6" fillId="0" borderId="0" xfId="0" applyFont="1" applyAlignment="1">
      <alignment vertical="top" wrapText="1"/>
    </xf>
    <xf numFmtId="0" fontId="6" fillId="4" borderId="172" xfId="0" applyFont="1" applyFill="1" applyBorder="1" applyAlignment="1">
      <alignment wrapText="1"/>
    </xf>
    <xf numFmtId="168" fontId="8" fillId="3" borderId="0" xfId="32" applyNumberFormat="1" applyFont="1" applyFill="1"/>
    <xf numFmtId="2" fontId="8" fillId="3" borderId="0" xfId="32" applyNumberFormat="1" applyFont="1" applyFill="1" applyAlignment="1">
      <alignment horizontal="center" vertical="center" wrapText="1"/>
    </xf>
    <xf numFmtId="0" fontId="22" fillId="0" borderId="29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40" fillId="0" borderId="0" xfId="0" applyFont="1"/>
    <xf numFmtId="0" fontId="8" fillId="4" borderId="50" xfId="0" applyFont="1" applyFill="1" applyBorder="1"/>
    <xf numFmtId="0" fontId="22" fillId="4" borderId="172" xfId="0" applyFont="1" applyFill="1" applyBorder="1" applyAlignment="1">
      <alignment horizontal="center"/>
    </xf>
    <xf numFmtId="0" fontId="22" fillId="0" borderId="172" xfId="0" applyFont="1" applyBorder="1" applyAlignment="1">
      <alignment horizontal="center"/>
    </xf>
    <xf numFmtId="0" fontId="8" fillId="3" borderId="0" xfId="0" applyFont="1" applyFill="1"/>
    <xf numFmtId="0" fontId="41" fillId="3" borderId="0" xfId="0" applyFont="1" applyFill="1"/>
    <xf numFmtId="0" fontId="29" fillId="0" borderId="112" xfId="0" applyFont="1" applyBorder="1" applyAlignment="1">
      <alignment horizontal="center" vertical="center" wrapText="1"/>
    </xf>
    <xf numFmtId="0" fontId="29" fillId="0" borderId="113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0" fontId="8" fillId="0" borderId="136" xfId="0" applyFont="1" applyBorder="1" applyAlignment="1">
      <alignment horizontal="center" vertical="center" wrapText="1"/>
    </xf>
    <xf numFmtId="0" fontId="8" fillId="0" borderId="134" xfId="9" applyFont="1" applyBorder="1" applyAlignment="1">
      <alignment horizontal="center" vertical="center" wrapText="1"/>
    </xf>
    <xf numFmtId="0" fontId="8" fillId="0" borderId="127" xfId="9" applyFont="1" applyBorder="1" applyAlignment="1">
      <alignment horizontal="center" vertical="center" wrapText="1"/>
    </xf>
    <xf numFmtId="0" fontId="8" fillId="0" borderId="23" xfId="0" applyFont="1" applyBorder="1" applyAlignment="1">
      <alignment vertical="top"/>
    </xf>
    <xf numFmtId="169" fontId="29" fillId="0" borderId="110" xfId="0" applyNumberFormat="1" applyFont="1" applyBorder="1"/>
    <xf numFmtId="167" fontId="29" fillId="0" borderId="111" xfId="0" applyNumberFormat="1" applyFont="1" applyBorder="1"/>
    <xf numFmtId="169" fontId="29" fillId="0" borderId="74" xfId="0" applyNumberFormat="1" applyFont="1" applyBorder="1"/>
    <xf numFmtId="167" fontId="29" fillId="0" borderId="76" xfId="0" applyNumberFormat="1" applyFont="1" applyBorder="1"/>
    <xf numFmtId="167" fontId="29" fillId="0" borderId="110" xfId="0" applyNumberFormat="1" applyFont="1" applyBorder="1"/>
    <xf numFmtId="167" fontId="29" fillId="0" borderId="75" xfId="0" applyNumberFormat="1" applyFont="1" applyBorder="1"/>
    <xf numFmtId="167" fontId="29" fillId="0" borderId="109" xfId="0" applyNumberFormat="1" applyFont="1" applyBorder="1"/>
    <xf numFmtId="0" fontId="29" fillId="0" borderId="31" xfId="0" applyFont="1" applyBorder="1"/>
    <xf numFmtId="0" fontId="8" fillId="0" borderId="26" xfId="0" applyFont="1" applyBorder="1"/>
    <xf numFmtId="0" fontId="8" fillId="0" borderId="68" xfId="0" applyFont="1" applyBorder="1" applyAlignment="1">
      <alignment vertical="top"/>
    </xf>
    <xf numFmtId="0" fontId="29" fillId="0" borderId="115" xfId="0" applyFont="1" applyBorder="1" applyAlignment="1">
      <alignment horizontal="left" vertical="center" wrapText="1"/>
    </xf>
    <xf numFmtId="167" fontId="29" fillId="0" borderId="63" xfId="0" applyNumberFormat="1" applyFont="1" applyBorder="1"/>
    <xf numFmtId="167" fontId="29" fillId="0" borderId="176" xfId="0" applyNumberFormat="1" applyFont="1" applyBorder="1"/>
    <xf numFmtId="167" fontId="29" fillId="0" borderId="145" xfId="0" applyNumberFormat="1" applyFont="1" applyBorder="1" applyAlignment="1">
      <alignment horizontal="right" vertical="center" wrapText="1"/>
    </xf>
    <xf numFmtId="167" fontId="29" fillId="0" borderId="175" xfId="0" applyNumberFormat="1" applyFont="1" applyBorder="1" applyAlignment="1">
      <alignment horizontal="right" vertical="center" wrapText="1"/>
    </xf>
    <xf numFmtId="168" fontId="29" fillId="0" borderId="63" xfId="0" applyNumberFormat="1" applyFont="1" applyBorder="1"/>
    <xf numFmtId="168" fontId="29" fillId="0" borderId="64" xfId="0" applyNumberFormat="1" applyFont="1" applyBorder="1"/>
    <xf numFmtId="168" fontId="29" fillId="0" borderId="58" xfId="0" applyNumberFormat="1" applyFont="1" applyBorder="1"/>
    <xf numFmtId="168" fontId="29" fillId="0" borderId="117" xfId="0" applyNumberFormat="1" applyFont="1" applyBorder="1"/>
    <xf numFmtId="0" fontId="8" fillId="0" borderId="36" xfId="0" applyFont="1" applyBorder="1"/>
    <xf numFmtId="0" fontId="8" fillId="0" borderId="38" xfId="0" applyFont="1" applyBorder="1"/>
    <xf numFmtId="0" fontId="8" fillId="0" borderId="180" xfId="0" applyFont="1" applyBorder="1"/>
    <xf numFmtId="167" fontId="8" fillId="0" borderId="158" xfId="0" applyNumberFormat="1" applyFont="1" applyBorder="1"/>
    <xf numFmtId="167" fontId="8" fillId="0" borderId="168" xfId="0" applyNumberFormat="1" applyFont="1" applyBorder="1"/>
    <xf numFmtId="167" fontId="8" fillId="0" borderId="158" xfId="0" applyNumberFormat="1" applyFont="1" applyBorder="1" applyAlignment="1">
      <alignment horizontal="right" vertical="center" wrapText="1"/>
    </xf>
    <xf numFmtId="167" fontId="8" fillId="0" borderId="159" xfId="0" applyNumberFormat="1" applyFont="1" applyBorder="1" applyAlignment="1">
      <alignment horizontal="right" vertical="center" wrapText="1"/>
    </xf>
    <xf numFmtId="0" fontId="8" fillId="0" borderId="162" xfId="0" applyFont="1" applyBorder="1"/>
    <xf numFmtId="0" fontId="8" fillId="0" borderId="163" xfId="0" applyFont="1" applyBorder="1"/>
    <xf numFmtId="0" fontId="29" fillId="0" borderId="116" xfId="0" applyFont="1" applyBorder="1"/>
    <xf numFmtId="169" fontId="29" fillId="0" borderId="158" xfId="0" applyNumberFormat="1" applyFont="1" applyBorder="1"/>
    <xf numFmtId="167" fontId="29" fillId="0" borderId="117" xfId="0" applyNumberFormat="1" applyFont="1" applyBorder="1"/>
    <xf numFmtId="167" fontId="29" fillId="0" borderId="64" xfId="0" applyNumberFormat="1" applyFont="1" applyBorder="1"/>
    <xf numFmtId="169" fontId="29" fillId="0" borderId="143" xfId="0" applyNumberFormat="1" applyFont="1" applyBorder="1"/>
    <xf numFmtId="167" fontId="29" fillId="0" borderId="208" xfId="0" applyNumberFormat="1" applyFont="1" applyBorder="1"/>
    <xf numFmtId="0" fontId="29" fillId="0" borderId="162" xfId="0" applyFont="1" applyBorder="1"/>
    <xf numFmtId="169" fontId="8" fillId="0" borderId="158" xfId="0" applyNumberFormat="1" applyFont="1" applyBorder="1"/>
    <xf numFmtId="167" fontId="8" fillId="0" borderId="60" xfId="0" applyNumberFormat="1" applyFont="1" applyBorder="1"/>
    <xf numFmtId="167" fontId="8" fillId="0" borderId="61" xfId="0" applyNumberFormat="1" applyFont="1" applyBorder="1"/>
    <xf numFmtId="169" fontId="8" fillId="0" borderId="7" xfId="0" applyNumberFormat="1" applyFont="1" applyBorder="1"/>
    <xf numFmtId="167" fontId="8" fillId="0" borderId="1" xfId="0" applyNumberFormat="1" applyFont="1" applyBorder="1"/>
    <xf numFmtId="168" fontId="8" fillId="0" borderId="158" xfId="0" applyNumberFormat="1" applyFont="1" applyBorder="1"/>
    <xf numFmtId="168" fontId="8" fillId="0" borderId="159" xfId="0" applyNumberFormat="1" applyFont="1" applyBorder="1"/>
    <xf numFmtId="168" fontId="8" fillId="0" borderId="156" xfId="0" applyNumberFormat="1" applyFont="1" applyBorder="1"/>
    <xf numFmtId="168" fontId="8" fillId="0" borderId="168" xfId="0" applyNumberFormat="1" applyFont="1" applyBorder="1"/>
    <xf numFmtId="167" fontId="8" fillId="0" borderId="7" xfId="0" applyNumberFormat="1" applyFont="1" applyBorder="1"/>
    <xf numFmtId="0" fontId="8" fillId="0" borderId="180" xfId="0" applyFont="1" applyBorder="1" applyAlignment="1">
      <alignment horizontal="left" vertical="center" wrapText="1"/>
    </xf>
    <xf numFmtId="167" fontId="8" fillId="0" borderId="143" xfId="0" applyNumberFormat="1" applyFont="1" applyBorder="1"/>
    <xf numFmtId="167" fontId="8" fillId="0" borderId="154" xfId="0" applyNumberFormat="1" applyFont="1" applyBorder="1"/>
    <xf numFmtId="167" fontId="8" fillId="0" borderId="124" xfId="0" applyNumberFormat="1" applyFont="1" applyBorder="1"/>
    <xf numFmtId="167" fontId="8" fillId="0" borderId="125" xfId="0" applyNumberFormat="1" applyFont="1" applyBorder="1"/>
    <xf numFmtId="0" fontId="8" fillId="0" borderId="121" xfId="0" applyFont="1" applyBorder="1" applyAlignment="1">
      <alignment vertical="top" wrapText="1"/>
    </xf>
    <xf numFmtId="167" fontId="8" fillId="0" borderId="162" xfId="0" applyNumberFormat="1" applyFont="1" applyBorder="1" applyAlignment="1">
      <alignment horizontal="right"/>
    </xf>
    <xf numFmtId="167" fontId="8" fillId="0" borderId="169" xfId="0" applyNumberFormat="1" applyFont="1" applyBorder="1"/>
    <xf numFmtId="167" fontId="8" fillId="0" borderId="162" xfId="0" applyNumberFormat="1" applyFont="1" applyBorder="1"/>
    <xf numFmtId="0" fontId="8" fillId="0" borderId="121" xfId="0" applyFont="1" applyBorder="1" applyAlignment="1">
      <alignment wrapText="1"/>
    </xf>
    <xf numFmtId="168" fontId="8" fillId="0" borderId="169" xfId="0" applyNumberFormat="1" applyFont="1" applyBorder="1"/>
    <xf numFmtId="168" fontId="8" fillId="0" borderId="162" xfId="0" applyNumberFormat="1" applyFont="1" applyBorder="1"/>
    <xf numFmtId="0" fontId="29" fillId="0" borderId="180" xfId="0" applyFont="1" applyBorder="1"/>
    <xf numFmtId="167" fontId="29" fillId="0" borderId="158" xfId="0" applyNumberFormat="1" applyFont="1" applyBorder="1"/>
    <xf numFmtId="167" fontId="29" fillId="0" borderId="168" xfId="0" applyNumberFormat="1" applyFont="1" applyBorder="1"/>
    <xf numFmtId="167" fontId="29" fillId="0" borderId="160" xfId="0" applyNumberFormat="1" applyFont="1" applyBorder="1"/>
    <xf numFmtId="167" fontId="29" fillId="0" borderId="159" xfId="0" applyNumberFormat="1" applyFont="1" applyBorder="1"/>
    <xf numFmtId="167" fontId="8" fillId="0" borderId="159" xfId="0" applyNumberFormat="1" applyFont="1" applyBorder="1"/>
    <xf numFmtId="167" fontId="8" fillId="0" borderId="156" xfId="0" applyNumberFormat="1" applyFont="1" applyBorder="1"/>
    <xf numFmtId="167" fontId="29" fillId="0" borderId="162" xfId="0" applyNumberFormat="1" applyFont="1" applyBorder="1"/>
    <xf numFmtId="167" fontId="29" fillId="0" borderId="129" xfId="0" applyNumberFormat="1" applyFont="1" applyBorder="1"/>
    <xf numFmtId="167" fontId="8" fillId="0" borderId="68" xfId="0" applyNumberFormat="1" applyFont="1" applyBorder="1"/>
    <xf numFmtId="167" fontId="8" fillId="0" borderId="128" xfId="0" applyNumberFormat="1" applyFont="1" applyBorder="1"/>
    <xf numFmtId="167" fontId="29" fillId="0" borderId="130" xfId="0" applyNumberFormat="1" applyFont="1" applyBorder="1"/>
    <xf numFmtId="168" fontId="29" fillId="0" borderId="137" xfId="0" applyNumberFormat="1" applyFont="1" applyBorder="1"/>
    <xf numFmtId="167" fontId="8" fillId="0" borderId="159" xfId="0" applyNumberFormat="1" applyFont="1" applyBorder="1" applyAlignment="1">
      <alignment horizontal="center"/>
    </xf>
    <xf numFmtId="167" fontId="8" fillId="0" borderId="58" xfId="0" applyNumberFormat="1" applyFont="1" applyBorder="1"/>
    <xf numFmtId="167" fontId="8" fillId="0" borderId="177" xfId="0" applyNumberFormat="1" applyFont="1" applyBorder="1"/>
    <xf numFmtId="167" fontId="8" fillId="0" borderId="163" xfId="0" applyNumberFormat="1" applyFont="1" applyBorder="1"/>
    <xf numFmtId="0" fontId="29" fillId="0" borderId="180" xfId="0" applyFont="1" applyBorder="1" applyAlignment="1">
      <alignment vertical="top" wrapText="1"/>
    </xf>
    <xf numFmtId="0" fontId="8" fillId="0" borderId="180" xfId="0" applyFont="1" applyBorder="1" applyAlignment="1">
      <alignment vertical="top" wrapText="1"/>
    </xf>
    <xf numFmtId="0" fontId="8" fillId="0" borderId="180" xfId="0" applyFont="1" applyBorder="1" applyAlignment="1">
      <alignment wrapText="1"/>
    </xf>
    <xf numFmtId="0" fontId="8" fillId="0" borderId="181" xfId="0" applyFont="1" applyBorder="1"/>
    <xf numFmtId="167" fontId="8" fillId="0" borderId="160" xfId="0" applyNumberFormat="1" applyFont="1" applyBorder="1"/>
    <xf numFmtId="167" fontId="8" fillId="0" borderId="138" xfId="0" applyNumberFormat="1" applyFont="1" applyBorder="1"/>
    <xf numFmtId="0" fontId="29" fillId="0" borderId="123" xfId="0" applyFont="1" applyBorder="1" applyAlignment="1">
      <alignment vertical="top" wrapText="1"/>
    </xf>
    <xf numFmtId="167" fontId="8" fillId="0" borderId="129" xfId="0" applyNumberFormat="1" applyFont="1" applyBorder="1"/>
    <xf numFmtId="167" fontId="8" fillId="0" borderId="73" xfId="0" applyNumberFormat="1" applyFont="1" applyBorder="1"/>
    <xf numFmtId="0" fontId="29" fillId="0" borderId="121" xfId="0" applyFont="1" applyBorder="1" applyAlignment="1">
      <alignment wrapText="1"/>
    </xf>
    <xf numFmtId="169" fontId="29" fillId="0" borderId="162" xfId="0" applyNumberFormat="1" applyFont="1" applyBorder="1"/>
    <xf numFmtId="167" fontId="29" fillId="0" borderId="169" xfId="0" applyNumberFormat="1" applyFont="1" applyBorder="1"/>
    <xf numFmtId="169" fontId="8" fillId="0" borderId="182" xfId="0" applyNumberFormat="1" applyFont="1" applyBorder="1"/>
    <xf numFmtId="167" fontId="29" fillId="0" borderId="0" xfId="0" applyNumberFormat="1" applyFont="1"/>
    <xf numFmtId="169" fontId="8" fillId="0" borderId="73" xfId="0" applyNumberFormat="1" applyFont="1" applyBorder="1"/>
    <xf numFmtId="167" fontId="29" fillId="0" borderId="1" xfId="0" applyNumberFormat="1" applyFont="1" applyBorder="1"/>
    <xf numFmtId="167" fontId="29" fillId="0" borderId="156" xfId="0" applyNumberFormat="1" applyFont="1" applyBorder="1"/>
    <xf numFmtId="0" fontId="8" fillId="0" borderId="73" xfId="0" applyFont="1" applyBorder="1" applyAlignment="1">
      <alignment vertical="top"/>
    </xf>
    <xf numFmtId="0" fontId="29" fillId="0" borderId="183" xfId="0" applyFont="1" applyBorder="1"/>
    <xf numFmtId="167" fontId="29" fillId="0" borderId="138" xfId="0" applyNumberFormat="1" applyFont="1" applyBorder="1"/>
    <xf numFmtId="167" fontId="29" fillId="0" borderId="164" xfId="0" applyNumberFormat="1" applyFont="1" applyBorder="1"/>
    <xf numFmtId="167" fontId="29" fillId="0" borderId="165" xfId="0" applyNumberFormat="1" applyFont="1" applyBorder="1"/>
    <xf numFmtId="167" fontId="29" fillId="0" borderId="161" xfId="0" applyNumberFormat="1" applyFont="1" applyBorder="1"/>
    <xf numFmtId="167" fontId="29" fillId="0" borderId="184" xfId="0" applyNumberFormat="1" applyFont="1" applyBorder="1"/>
    <xf numFmtId="167" fontId="29" fillId="0" borderId="185" xfId="0" applyNumberFormat="1" applyFont="1" applyBorder="1"/>
    <xf numFmtId="167" fontId="29" fillId="0" borderId="128" xfId="0" applyNumberFormat="1" applyFont="1" applyBorder="1"/>
    <xf numFmtId="167" fontId="8" fillId="0" borderId="135" xfId="0" applyNumberFormat="1" applyFont="1" applyBorder="1"/>
    <xf numFmtId="167" fontId="8" fillId="0" borderId="127" xfId="0" applyNumberFormat="1" applyFont="1" applyBorder="1"/>
    <xf numFmtId="0" fontId="29" fillId="0" borderId="118" xfId="0" applyFont="1" applyBorder="1" applyAlignment="1">
      <alignment wrapText="1"/>
    </xf>
    <xf numFmtId="167" fontId="29" fillId="0" borderId="101" xfId="0" applyNumberFormat="1" applyFont="1" applyBorder="1"/>
    <xf numFmtId="169" fontId="29" fillId="0" borderId="69" xfId="0" applyNumberFormat="1" applyFont="1" applyBorder="1"/>
    <xf numFmtId="167" fontId="29" fillId="0" borderId="29" xfId="0" applyNumberFormat="1" applyFont="1" applyBorder="1"/>
    <xf numFmtId="169" fontId="29" fillId="0" borderId="26" xfId="0" applyNumberFormat="1" applyFont="1" applyBorder="1"/>
    <xf numFmtId="167" fontId="29" fillId="0" borderId="71" xfId="0" applyNumberFormat="1" applyFont="1" applyBorder="1"/>
    <xf numFmtId="167" fontId="29" fillId="0" borderId="72" xfId="0" applyNumberFormat="1" applyFont="1" applyBorder="1"/>
    <xf numFmtId="167" fontId="29" fillId="0" borderId="166" xfId="0" applyNumberFormat="1" applyFont="1" applyBorder="1"/>
    <xf numFmtId="167" fontId="29" fillId="0" borderId="205" xfId="0" applyNumberFormat="1" applyFont="1" applyBorder="1"/>
    <xf numFmtId="167" fontId="29" fillId="0" borderId="206" xfId="0" applyNumberFormat="1" applyFont="1" applyBorder="1"/>
    <xf numFmtId="167" fontId="8" fillId="0" borderId="31" xfId="0" applyNumberFormat="1" applyFont="1" applyBorder="1"/>
    <xf numFmtId="167" fontId="8" fillId="0" borderId="26" xfId="0" applyNumberFormat="1" applyFont="1" applyBorder="1"/>
    <xf numFmtId="0" fontId="29" fillId="0" borderId="68" xfId="0" applyFont="1" applyBorder="1"/>
    <xf numFmtId="167" fontId="29" fillId="0" borderId="77" xfId="0" applyNumberFormat="1" applyFont="1" applyBorder="1"/>
    <xf numFmtId="167" fontId="29" fillId="0" borderId="59" xfId="0" applyNumberFormat="1" applyFont="1" applyBorder="1"/>
    <xf numFmtId="167" fontId="29" fillId="0" borderId="58" xfId="0" applyNumberFormat="1" applyFont="1" applyBorder="1"/>
    <xf numFmtId="167" fontId="29" fillId="0" borderId="155" xfId="0" applyNumberFormat="1" applyFont="1" applyBorder="1"/>
    <xf numFmtId="167" fontId="29" fillId="0" borderId="167" xfId="0" applyNumberFormat="1" applyFont="1" applyBorder="1"/>
    <xf numFmtId="167" fontId="8" fillId="0" borderId="77" xfId="0" applyNumberFormat="1" applyFont="1" applyBorder="1"/>
    <xf numFmtId="167" fontId="8" fillId="0" borderId="59" xfId="0" applyNumberFormat="1" applyFont="1" applyBorder="1"/>
    <xf numFmtId="167" fontId="8" fillId="0" borderId="36" xfId="0" applyNumberFormat="1" applyFont="1" applyBorder="1"/>
    <xf numFmtId="167" fontId="8" fillId="0" borderId="38" xfId="0" applyNumberFormat="1" applyFont="1" applyBorder="1"/>
    <xf numFmtId="0" fontId="8" fillId="0" borderId="143" xfId="0" applyFont="1" applyBorder="1" applyAlignment="1">
      <alignment wrapText="1"/>
    </xf>
    <xf numFmtId="0" fontId="8" fillId="0" borderId="143" xfId="0" applyFont="1" applyBorder="1"/>
    <xf numFmtId="167" fontId="8" fillId="0" borderId="130" xfId="0" applyNumberFormat="1" applyFont="1" applyBorder="1"/>
    <xf numFmtId="0" fontId="8" fillId="0" borderId="123" xfId="0" applyFont="1" applyBorder="1" applyAlignment="1">
      <alignment wrapText="1"/>
    </xf>
    <xf numFmtId="0" fontId="8" fillId="0" borderId="126" xfId="0" applyFont="1" applyBorder="1" applyAlignment="1">
      <alignment wrapText="1"/>
    </xf>
    <xf numFmtId="167" fontId="8" fillId="0" borderId="147" xfId="0" applyNumberFormat="1" applyFont="1" applyBorder="1"/>
    <xf numFmtId="167" fontId="8" fillId="0" borderId="153" xfId="0" applyNumberFormat="1" applyFont="1" applyBorder="1"/>
    <xf numFmtId="167" fontId="8" fillId="0" borderId="39" xfId="0" applyNumberFormat="1" applyFont="1" applyBorder="1"/>
    <xf numFmtId="0" fontId="8" fillId="0" borderId="123" xfId="0" applyFont="1" applyBorder="1" applyAlignment="1">
      <alignment vertical="top" wrapText="1"/>
    </xf>
    <xf numFmtId="167" fontId="8" fillId="0" borderId="126" xfId="0" applyNumberFormat="1" applyFont="1" applyBorder="1"/>
    <xf numFmtId="167" fontId="8" fillId="0" borderId="148" xfId="0" applyNumberFormat="1" applyFont="1" applyBorder="1"/>
    <xf numFmtId="167" fontId="8" fillId="0" borderId="133" xfId="0" applyNumberFormat="1" applyFont="1" applyBorder="1"/>
    <xf numFmtId="167" fontId="8" fillId="0" borderId="161" xfId="0" applyNumberFormat="1" applyFont="1" applyBorder="1"/>
    <xf numFmtId="0" fontId="8" fillId="0" borderId="121" xfId="9" applyFont="1" applyBorder="1" applyAlignment="1">
      <alignment vertical="top" wrapText="1"/>
    </xf>
    <xf numFmtId="169" fontId="8" fillId="0" borderId="130" xfId="0" applyNumberFormat="1" applyFont="1" applyBorder="1"/>
    <xf numFmtId="167" fontId="8" fillId="0" borderId="34" xfId="0" applyNumberFormat="1" applyFont="1" applyBorder="1"/>
    <xf numFmtId="167" fontId="8" fillId="0" borderId="35" xfId="0" applyNumberFormat="1" applyFont="1" applyBorder="1"/>
    <xf numFmtId="167" fontId="8" fillId="0" borderId="152" xfId="0" applyNumberFormat="1" applyFont="1" applyBorder="1"/>
    <xf numFmtId="167" fontId="29" fillId="0" borderId="35" xfId="0" applyNumberFormat="1" applyFont="1" applyBorder="1"/>
    <xf numFmtId="167" fontId="29" fillId="0" borderId="36" xfId="0" applyNumberFormat="1" applyFont="1" applyBorder="1"/>
    <xf numFmtId="167" fontId="29" fillId="0" borderId="38" xfId="0" applyNumberFormat="1" applyFont="1" applyBorder="1"/>
    <xf numFmtId="167" fontId="29" fillId="0" borderId="34" xfId="0" applyNumberFormat="1" applyFont="1" applyBorder="1"/>
    <xf numFmtId="0" fontId="29" fillId="0" borderId="143" xfId="0" applyFont="1" applyBorder="1"/>
    <xf numFmtId="167" fontId="29" fillId="0" borderId="163" xfId="0" applyNumberFormat="1" applyFont="1" applyBorder="1"/>
    <xf numFmtId="167" fontId="29" fillId="0" borderId="137" xfId="0" applyNumberFormat="1" applyFont="1" applyBorder="1"/>
    <xf numFmtId="167" fontId="29" fillId="0" borderId="154" xfId="0" applyNumberFormat="1" applyFont="1" applyBorder="1"/>
    <xf numFmtId="0" fontId="29" fillId="0" borderId="123" xfId="0" applyFont="1" applyBorder="1" applyAlignment="1">
      <alignment wrapText="1"/>
    </xf>
    <xf numFmtId="0" fontId="8" fillId="3" borderId="68" xfId="0" applyFont="1" applyFill="1" applyBorder="1" applyAlignment="1">
      <alignment vertical="top"/>
    </xf>
    <xf numFmtId="169" fontId="29" fillId="0" borderId="156" xfId="0" applyNumberFormat="1" applyFont="1" applyBorder="1"/>
    <xf numFmtId="169" fontId="29" fillId="0" borderId="159" xfId="0" applyNumberFormat="1" applyFont="1" applyBorder="1"/>
    <xf numFmtId="169" fontId="29" fillId="0" borderId="130" xfId="0" applyNumberFormat="1" applyFont="1" applyBorder="1"/>
    <xf numFmtId="169" fontId="29" fillId="0" borderId="168" xfId="0" applyNumberFormat="1" applyFont="1" applyBorder="1"/>
    <xf numFmtId="169" fontId="8" fillId="0" borderId="163" xfId="0" applyNumberFormat="1" applyFont="1" applyBorder="1"/>
    <xf numFmtId="169" fontId="29" fillId="0" borderId="1" xfId="0" applyNumberFormat="1" applyFont="1" applyBorder="1"/>
    <xf numFmtId="0" fontId="29" fillId="0" borderId="143" xfId="0" applyFont="1" applyBorder="1" applyAlignment="1">
      <alignment vertical="center"/>
    </xf>
    <xf numFmtId="167" fontId="29" fillId="0" borderId="7" xfId="0" applyNumberFormat="1" applyFont="1" applyBorder="1"/>
    <xf numFmtId="167" fontId="29" fillId="0" borderId="147" xfId="0" applyNumberFormat="1" applyFont="1" applyBorder="1"/>
    <xf numFmtId="167" fontId="29" fillId="0" borderId="133" xfId="0" applyNumberFormat="1" applyFont="1" applyBorder="1"/>
    <xf numFmtId="167" fontId="29" fillId="0" borderId="73" xfId="0" applyNumberFormat="1" applyFont="1" applyBorder="1"/>
    <xf numFmtId="167" fontId="29" fillId="0" borderId="171" xfId="0" applyNumberFormat="1" applyFont="1" applyBorder="1"/>
    <xf numFmtId="167" fontId="8" fillId="0" borderId="164" xfId="0" applyNumberFormat="1" applyFont="1" applyBorder="1"/>
    <xf numFmtId="167" fontId="8" fillId="0" borderId="165" xfId="0" applyNumberFormat="1" applyFont="1" applyBorder="1"/>
    <xf numFmtId="167" fontId="29" fillId="0" borderId="157" xfId="0" applyNumberFormat="1" applyFont="1" applyBorder="1"/>
    <xf numFmtId="167" fontId="29" fillId="0" borderId="170" xfId="0" applyNumberFormat="1" applyFont="1" applyBorder="1"/>
    <xf numFmtId="0" fontId="8" fillId="0" borderId="135" xfId="0" applyFont="1" applyBorder="1"/>
    <xf numFmtId="0" fontId="8" fillId="0" borderId="127" xfId="0" applyFont="1" applyBorder="1"/>
    <xf numFmtId="0" fontId="29" fillId="0" borderId="70" xfId="0" applyFont="1" applyBorder="1" applyAlignment="1">
      <alignment wrapText="1"/>
    </xf>
    <xf numFmtId="167" fontId="29" fillId="0" borderId="203" xfId="0" applyNumberFormat="1" applyFont="1" applyBorder="1"/>
    <xf numFmtId="167" fontId="29" fillId="0" borderId="204" xfId="0" applyNumberFormat="1" applyFont="1" applyBorder="1"/>
    <xf numFmtId="167" fontId="29" fillId="0" borderId="32" xfId="0" applyNumberFormat="1" applyFont="1" applyBorder="1"/>
    <xf numFmtId="167" fontId="29" fillId="0" borderId="26" xfId="0" applyNumberFormat="1" applyFont="1" applyBorder="1"/>
    <xf numFmtId="167" fontId="29" fillId="0" borderId="31" xfId="0" applyNumberFormat="1" applyFont="1" applyBorder="1"/>
    <xf numFmtId="167" fontId="8" fillId="0" borderId="24" xfId="0" applyNumberFormat="1" applyFont="1" applyBorder="1"/>
    <xf numFmtId="167" fontId="8" fillId="0" borderId="65" xfId="0" applyNumberFormat="1" applyFont="1" applyBorder="1"/>
    <xf numFmtId="167" fontId="8" fillId="0" borderId="66" xfId="0" applyNumberFormat="1" applyFont="1" applyBorder="1"/>
    <xf numFmtId="167" fontId="29" fillId="0" borderId="27" xfId="0" applyNumberFormat="1" applyFont="1" applyBorder="1"/>
    <xf numFmtId="0" fontId="29" fillId="0" borderId="73" xfId="0" applyFont="1" applyBorder="1" applyAlignment="1">
      <alignment wrapText="1"/>
    </xf>
    <xf numFmtId="167" fontId="8" fillId="0" borderId="63" xfId="0" applyNumberFormat="1" applyFont="1" applyBorder="1"/>
    <xf numFmtId="167" fontId="8" fillId="0" borderId="64" xfId="0" applyNumberFormat="1" applyFont="1" applyBorder="1"/>
    <xf numFmtId="167" fontId="8" fillId="0" borderId="117" xfId="0" applyNumberFormat="1" applyFont="1" applyBorder="1"/>
    <xf numFmtId="0" fontId="8" fillId="0" borderId="123" xfId="0" applyFont="1" applyBorder="1"/>
    <xf numFmtId="0" fontId="42" fillId="0" borderId="123" xfId="0" applyFont="1" applyBorder="1" applyAlignment="1">
      <alignment wrapText="1"/>
    </xf>
    <xf numFmtId="0" fontId="29" fillId="0" borderId="143" xfId="0" applyFont="1" applyBorder="1" applyAlignment="1">
      <alignment wrapText="1"/>
    </xf>
    <xf numFmtId="0" fontId="29" fillId="0" borderId="144" xfId="0" applyFont="1" applyBorder="1"/>
    <xf numFmtId="0" fontId="29" fillId="0" borderId="29" xfId="0" applyFont="1" applyBorder="1" applyAlignment="1">
      <alignment horizontal="left" vertical="center" wrapText="1"/>
    </xf>
    <xf numFmtId="169" fontId="29" fillId="0" borderId="71" xfId="0" applyNumberFormat="1" applyFont="1" applyBorder="1"/>
    <xf numFmtId="169" fontId="29" fillId="0" borderId="72" xfId="0" applyNumberFormat="1" applyFont="1" applyBorder="1"/>
    <xf numFmtId="169" fontId="29" fillId="0" borderId="27" xfId="0" applyNumberFormat="1" applyFont="1" applyBorder="1"/>
    <xf numFmtId="169" fontId="29" fillId="0" borderId="29" xfId="0" applyNumberFormat="1" applyFont="1" applyBorder="1"/>
    <xf numFmtId="168" fontId="29" fillId="0" borderId="29" xfId="0" applyNumberFormat="1" applyFont="1" applyBorder="1"/>
    <xf numFmtId="168" fontId="29" fillId="0" borderId="26" xfId="0" applyNumberFormat="1" applyFont="1" applyBorder="1"/>
    <xf numFmtId="169" fontId="29" fillId="0" borderId="28" xfId="0" applyNumberFormat="1" applyFont="1" applyBorder="1"/>
    <xf numFmtId="0" fontId="8" fillId="0" borderId="31" xfId="0" applyFont="1" applyBorder="1"/>
    <xf numFmtId="0" fontId="29" fillId="0" borderId="4" xfId="0" applyFont="1" applyBorder="1"/>
    <xf numFmtId="169" fontId="29" fillId="0" borderId="4" xfId="0" applyNumberFormat="1" applyFont="1" applyBorder="1"/>
    <xf numFmtId="167" fontId="29" fillId="0" borderId="46" xfId="0" applyNumberFormat="1" applyFont="1" applyBorder="1"/>
    <xf numFmtId="169" fontId="29" fillId="0" borderId="79" xfId="0" applyNumberFormat="1" applyFont="1" applyBorder="1"/>
    <xf numFmtId="168" fontId="29" fillId="0" borderId="105" xfId="0" applyNumberFormat="1" applyFont="1" applyBorder="1"/>
    <xf numFmtId="168" fontId="29" fillId="0" borderId="104" xfId="0" applyNumberFormat="1" applyFont="1" applyBorder="1"/>
    <xf numFmtId="168" fontId="29" fillId="0" borderId="139" xfId="0" applyNumberFormat="1" applyFont="1" applyBorder="1"/>
    <xf numFmtId="0" fontId="8" fillId="0" borderId="68" xfId="0" applyFont="1" applyBorder="1"/>
    <xf numFmtId="168" fontId="8" fillId="0" borderId="63" xfId="0" applyNumberFormat="1" applyFont="1" applyBorder="1"/>
    <xf numFmtId="168" fontId="8" fillId="0" borderId="64" xfId="0" applyNumberFormat="1" applyFont="1" applyBorder="1"/>
    <xf numFmtId="168" fontId="8" fillId="0" borderId="58" xfId="0" applyNumberFormat="1" applyFont="1" applyBorder="1"/>
    <xf numFmtId="168" fontId="8" fillId="0" borderId="117" xfId="0" applyNumberFormat="1" applyFont="1" applyBorder="1"/>
    <xf numFmtId="169" fontId="8" fillId="0" borderId="143" xfId="0" applyNumberFormat="1" applyFont="1" applyBorder="1"/>
    <xf numFmtId="169" fontId="8" fillId="0" borderId="178" xfId="0" applyNumberFormat="1" applyFont="1" applyBorder="1"/>
    <xf numFmtId="169" fontId="8" fillId="0" borderId="156" xfId="0" applyNumberFormat="1" applyFont="1" applyBorder="1"/>
    <xf numFmtId="169" fontId="8" fillId="0" borderId="159" xfId="0" applyNumberFormat="1" applyFont="1" applyBorder="1"/>
    <xf numFmtId="169" fontId="8" fillId="0" borderId="172" xfId="4" applyNumberFormat="1" applyFont="1" applyBorder="1"/>
    <xf numFmtId="167" fontId="8" fillId="0" borderId="163" xfId="4" applyNumberFormat="1" applyFont="1" applyBorder="1"/>
    <xf numFmtId="167" fontId="8" fillId="0" borderId="158" xfId="0" applyNumberFormat="1" applyFont="1" applyBorder="1" applyAlignment="1">
      <alignment wrapText="1"/>
    </xf>
    <xf numFmtId="167" fontId="29" fillId="0" borderId="159" xfId="0" applyNumberFormat="1" applyFont="1" applyBorder="1" applyAlignment="1">
      <alignment wrapText="1"/>
    </xf>
    <xf numFmtId="167" fontId="8" fillId="0" borderId="156" xfId="0" applyNumberFormat="1" applyFont="1" applyBorder="1" applyAlignment="1">
      <alignment wrapText="1"/>
    </xf>
    <xf numFmtId="167" fontId="8" fillId="0" borderId="159" xfId="0" applyNumberFormat="1" applyFont="1" applyBorder="1" applyAlignment="1">
      <alignment vertical="top" wrapText="1"/>
    </xf>
    <xf numFmtId="167" fontId="8" fillId="0" borderId="158" xfId="0" applyNumberFormat="1" applyFont="1" applyBorder="1" applyAlignment="1">
      <alignment vertical="top" wrapText="1"/>
    </xf>
    <xf numFmtId="167" fontId="8" fillId="0" borderId="168" xfId="0" applyNumberFormat="1" applyFont="1" applyBorder="1" applyAlignment="1">
      <alignment vertical="top" wrapText="1"/>
    </xf>
    <xf numFmtId="168" fontId="8" fillId="0" borderId="158" xfId="0" applyNumberFormat="1" applyFont="1" applyBorder="1" applyAlignment="1">
      <alignment vertical="top" wrapText="1"/>
    </xf>
    <xf numFmtId="168" fontId="8" fillId="0" borderId="159" xfId="0" applyNumberFormat="1" applyFont="1" applyBorder="1" applyAlignment="1">
      <alignment vertical="top" wrapText="1"/>
    </xf>
    <xf numFmtId="168" fontId="8" fillId="0" borderId="156" xfId="0" applyNumberFormat="1" applyFont="1" applyBorder="1" applyAlignment="1">
      <alignment vertical="top" wrapText="1"/>
    </xf>
    <xf numFmtId="168" fontId="8" fillId="0" borderId="168" xfId="0" applyNumberFormat="1" applyFont="1" applyBorder="1" applyAlignment="1">
      <alignment vertical="top" wrapText="1"/>
    </xf>
    <xf numFmtId="0" fontId="8" fillId="0" borderId="143" xfId="0" applyFont="1" applyBorder="1" applyAlignment="1">
      <alignment vertical="top" wrapText="1"/>
    </xf>
    <xf numFmtId="168" fontId="8" fillId="0" borderId="186" xfId="0" applyNumberFormat="1" applyFont="1" applyBorder="1"/>
    <xf numFmtId="168" fontId="8" fillId="0" borderId="187" xfId="0" applyNumberFormat="1" applyFont="1" applyBorder="1"/>
    <xf numFmtId="168" fontId="8" fillId="0" borderId="188" xfId="0" applyNumberFormat="1" applyFont="1" applyBorder="1"/>
    <xf numFmtId="168" fontId="8" fillId="0" borderId="140" xfId="0" applyNumberFormat="1" applyFont="1" applyBorder="1"/>
    <xf numFmtId="0" fontId="8" fillId="0" borderId="40" xfId="0" applyFont="1" applyBorder="1" applyAlignment="1">
      <alignment wrapText="1"/>
    </xf>
    <xf numFmtId="167" fontId="8" fillId="0" borderId="36" xfId="0" applyNumberFormat="1" applyFont="1" applyBorder="1" applyAlignment="1">
      <alignment vertical="top"/>
    </xf>
    <xf numFmtId="167" fontId="8" fillId="0" borderId="38" xfId="0" applyNumberFormat="1" applyFont="1" applyBorder="1" applyAlignment="1">
      <alignment vertical="top"/>
    </xf>
    <xf numFmtId="167" fontId="8" fillId="0" borderId="34" xfId="0" applyNumberFormat="1" applyFont="1" applyBorder="1" applyAlignment="1">
      <alignment vertical="top"/>
    </xf>
    <xf numFmtId="167" fontId="8" fillId="0" borderId="35" xfId="0" applyNumberFormat="1" applyFont="1" applyBorder="1" applyAlignment="1">
      <alignment vertical="top"/>
    </xf>
    <xf numFmtId="167" fontId="8" fillId="0" borderId="162" xfId="0" applyNumberFormat="1" applyFont="1" applyBorder="1" applyAlignment="1">
      <alignment vertical="top"/>
    </xf>
    <xf numFmtId="167" fontId="8" fillId="0" borderId="163" xfId="0" applyNumberFormat="1" applyFont="1" applyBorder="1" applyAlignment="1">
      <alignment vertical="top"/>
    </xf>
    <xf numFmtId="167" fontId="8" fillId="0" borderId="130" xfId="0" applyNumberFormat="1" applyFont="1" applyBorder="1" applyAlignment="1">
      <alignment vertical="top"/>
    </xf>
    <xf numFmtId="167" fontId="8" fillId="0" borderId="169" xfId="0" applyNumberFormat="1" applyFont="1" applyBorder="1" applyAlignment="1">
      <alignment vertical="top"/>
    </xf>
    <xf numFmtId="167" fontId="8" fillId="0" borderId="73" xfId="0" applyNumberFormat="1" applyFont="1" applyBorder="1" applyAlignment="1">
      <alignment vertical="top"/>
    </xf>
    <xf numFmtId="167" fontId="8" fillId="0" borderId="171" xfId="0" applyNumberFormat="1" applyFont="1" applyBorder="1" applyAlignment="1">
      <alignment vertical="top"/>
    </xf>
    <xf numFmtId="169" fontId="8" fillId="0" borderId="162" xfId="0" applyNumberFormat="1" applyFont="1" applyBorder="1" applyAlignment="1">
      <alignment vertical="top"/>
    </xf>
    <xf numFmtId="168" fontId="8" fillId="0" borderId="127" xfId="0" applyNumberFormat="1" applyFont="1" applyBorder="1" applyAlignment="1">
      <alignment vertical="top"/>
    </xf>
    <xf numFmtId="168" fontId="8" fillId="0" borderId="130" xfId="0" applyNumberFormat="1" applyFont="1" applyBorder="1" applyAlignment="1">
      <alignment vertical="top"/>
    </xf>
    <xf numFmtId="168" fontId="8" fillId="0" borderId="163" xfId="0" applyNumberFormat="1" applyFont="1" applyBorder="1" applyAlignment="1">
      <alignment vertical="top"/>
    </xf>
    <xf numFmtId="0" fontId="8" fillId="0" borderId="33" xfId="0" applyFont="1" applyBorder="1" applyAlignment="1">
      <alignment wrapText="1"/>
    </xf>
    <xf numFmtId="169" fontId="8" fillId="0" borderId="130" xfId="0" applyNumberFormat="1" applyFont="1" applyBorder="1" applyAlignment="1">
      <alignment vertical="top"/>
    </xf>
    <xf numFmtId="0" fontId="8" fillId="0" borderId="169" xfId="0" applyFont="1" applyBorder="1" applyAlignment="1">
      <alignment wrapText="1"/>
    </xf>
    <xf numFmtId="0" fontId="8" fillId="0" borderId="172" xfId="0" applyFont="1" applyBorder="1" applyAlignment="1">
      <alignment wrapText="1"/>
    </xf>
    <xf numFmtId="169" fontId="29" fillId="0" borderId="143" xfId="0" applyNumberFormat="1" applyFont="1" applyBorder="1" applyAlignment="1">
      <alignment wrapText="1"/>
    </xf>
    <xf numFmtId="167" fontId="29" fillId="0" borderId="171" xfId="0" applyNumberFormat="1" applyFont="1" applyBorder="1" applyAlignment="1">
      <alignment wrapText="1"/>
    </xf>
    <xf numFmtId="167" fontId="29" fillId="0" borderId="172" xfId="4" applyNumberFormat="1" applyFont="1" applyBorder="1"/>
    <xf numFmtId="167" fontId="29" fillId="0" borderId="163" xfId="4" applyNumberFormat="1" applyFont="1" applyBorder="1"/>
    <xf numFmtId="167" fontId="29" fillId="0" borderId="143" xfId="0" applyNumberFormat="1" applyFont="1" applyBorder="1"/>
    <xf numFmtId="167" fontId="29" fillId="0" borderId="149" xfId="0" applyNumberFormat="1" applyFont="1" applyBorder="1"/>
    <xf numFmtId="167" fontId="29" fillId="0" borderId="144" xfId="0" applyNumberFormat="1" applyFont="1" applyBorder="1"/>
    <xf numFmtId="169" fontId="29" fillId="0" borderId="150" xfId="0" applyNumberFormat="1" applyFont="1" applyBorder="1"/>
    <xf numFmtId="167" fontId="29" fillId="0" borderId="135" xfId="0" applyNumberFormat="1" applyFont="1" applyBorder="1"/>
    <xf numFmtId="169" fontId="29" fillId="0" borderId="133" xfId="0" applyNumberFormat="1" applyFont="1" applyBorder="1"/>
    <xf numFmtId="0" fontId="29" fillId="0" borderId="29" xfId="0" applyFont="1" applyBorder="1" applyAlignment="1">
      <alignment wrapText="1"/>
    </xf>
    <xf numFmtId="168" fontId="29" fillId="0" borderId="72" xfId="0" applyNumberFormat="1" applyFont="1" applyBorder="1"/>
    <xf numFmtId="167" fontId="29" fillId="0" borderId="57" xfId="0" applyNumberFormat="1" applyFont="1" applyBorder="1"/>
    <xf numFmtId="168" fontId="8" fillId="0" borderId="72" xfId="0" applyNumberFormat="1" applyFont="1" applyBorder="1"/>
    <xf numFmtId="168" fontId="8" fillId="0" borderId="26" xfId="0" applyNumberFormat="1" applyFont="1" applyBorder="1"/>
    <xf numFmtId="168" fontId="8" fillId="0" borderId="71" xfId="0" applyNumberFormat="1" applyFont="1" applyBorder="1"/>
    <xf numFmtId="168" fontId="29" fillId="0" borderId="71" xfId="0" applyNumberFormat="1" applyFont="1" applyBorder="1"/>
    <xf numFmtId="168" fontId="8" fillId="0" borderId="28" xfId="0" applyNumberFormat="1" applyFont="1" applyBorder="1"/>
    <xf numFmtId="0" fontId="29" fillId="0" borderId="145" xfId="0" applyFont="1" applyBorder="1"/>
    <xf numFmtId="168" fontId="29" fillId="0" borderId="38" xfId="0" applyNumberFormat="1" applyFont="1" applyBorder="1"/>
    <xf numFmtId="169" fontId="29" fillId="0" borderId="36" xfId="0" applyNumberFormat="1" applyFont="1" applyBorder="1"/>
    <xf numFmtId="168" fontId="29" fillId="0" borderId="41" xfId="0" applyNumberFormat="1" applyFont="1" applyBorder="1"/>
    <xf numFmtId="168" fontId="29" fillId="0" borderId="106" xfId="0" applyNumberFormat="1" applyFont="1" applyBorder="1"/>
    <xf numFmtId="168" fontId="29" fillId="0" borderId="107" xfId="0" applyNumberFormat="1" applyFont="1" applyBorder="1"/>
    <xf numFmtId="168" fontId="29" fillId="0" borderId="141" xfId="0" applyNumberFormat="1" applyFont="1" applyBorder="1"/>
    <xf numFmtId="0" fontId="8" fillId="0" borderId="146" xfId="0" applyFont="1" applyBorder="1"/>
    <xf numFmtId="167" fontId="8" fillId="0" borderId="151" xfId="0" applyNumberFormat="1" applyFont="1" applyBorder="1"/>
    <xf numFmtId="167" fontId="29" fillId="0" borderId="152" xfId="0" applyNumberFormat="1" applyFont="1" applyBorder="1"/>
    <xf numFmtId="168" fontId="29" fillId="0" borderId="36" xfId="0" applyNumberFormat="1" applyFont="1" applyBorder="1"/>
    <xf numFmtId="0" fontId="8" fillId="0" borderId="73" xfId="9" applyFont="1" applyBorder="1" applyAlignment="1">
      <alignment vertical="top" wrapText="1"/>
    </xf>
    <xf numFmtId="168" fontId="29" fillId="0" borderId="163" xfId="0" applyNumberFormat="1" applyFont="1" applyBorder="1"/>
    <xf numFmtId="167" fontId="8" fillId="0" borderId="67" xfId="0" applyNumberFormat="1" applyFont="1" applyBorder="1"/>
    <xf numFmtId="167" fontId="8" fillId="0" borderId="189" xfId="0" applyNumberFormat="1" applyFont="1" applyBorder="1"/>
    <xf numFmtId="169" fontId="8" fillId="0" borderId="162" xfId="0" applyNumberFormat="1" applyFont="1" applyBorder="1"/>
    <xf numFmtId="169" fontId="8" fillId="0" borderId="34" xfId="0" applyNumberFormat="1" applyFont="1" applyBorder="1"/>
    <xf numFmtId="167" fontId="8" fillId="0" borderId="47" xfId="0" applyNumberFormat="1" applyFont="1" applyBorder="1"/>
    <xf numFmtId="168" fontId="8" fillId="0" borderId="137" xfId="0" applyNumberFormat="1" applyFont="1" applyBorder="1"/>
    <xf numFmtId="168" fontId="29" fillId="0" borderId="168" xfId="0" applyNumberFormat="1" applyFont="1" applyBorder="1"/>
    <xf numFmtId="0" fontId="29" fillId="0" borderId="146" xfId="0" applyFont="1" applyBorder="1"/>
    <xf numFmtId="0" fontId="29" fillId="0" borderId="119" xfId="0" applyFont="1" applyBorder="1"/>
    <xf numFmtId="168" fontId="29" fillId="0" borderId="138" xfId="0" applyNumberFormat="1" applyFont="1" applyBorder="1"/>
    <xf numFmtId="168" fontId="29" fillId="0" borderId="57" xfId="0" applyNumberFormat="1" applyFont="1" applyBorder="1"/>
    <xf numFmtId="168" fontId="29" fillId="0" borderId="142" xfId="0" applyNumberFormat="1" applyFont="1" applyBorder="1"/>
    <xf numFmtId="0" fontId="29" fillId="0" borderId="68" xfId="0" applyFont="1" applyBorder="1" applyAlignment="1">
      <alignment vertical="top" wrapText="1"/>
    </xf>
    <xf numFmtId="167" fontId="29" fillId="0" borderId="104" xfId="0" applyNumberFormat="1" applyFont="1" applyBorder="1"/>
    <xf numFmtId="167" fontId="29" fillId="0" borderId="4" xfId="0" applyNumberFormat="1" applyFont="1" applyBorder="1"/>
    <xf numFmtId="168" fontId="29" fillId="0" borderId="46" xfId="0" applyNumberFormat="1" applyFont="1" applyBorder="1"/>
    <xf numFmtId="168" fontId="29" fillId="0" borderId="210" xfId="0" applyNumberFormat="1" applyFont="1" applyBorder="1"/>
    <xf numFmtId="168" fontId="29" fillId="0" borderId="79" xfId="0" applyNumberFormat="1" applyFont="1" applyBorder="1"/>
    <xf numFmtId="0" fontId="8" fillId="0" borderId="50" xfId="0" applyFont="1" applyBorder="1"/>
    <xf numFmtId="0" fontId="8" fillId="0" borderId="46" xfId="0" applyFont="1" applyBorder="1"/>
    <xf numFmtId="168" fontId="29" fillId="0" borderId="176" xfId="0" applyNumberFormat="1" applyFont="1" applyBorder="1"/>
    <xf numFmtId="168" fontId="29" fillId="0" borderId="159" xfId="0" applyNumberFormat="1" applyFont="1" applyBorder="1"/>
    <xf numFmtId="168" fontId="8" fillId="0" borderId="138" xfId="0" applyNumberFormat="1" applyFont="1" applyBorder="1"/>
    <xf numFmtId="168" fontId="29" fillId="0" borderId="169" xfId="0" applyNumberFormat="1" applyFont="1" applyBorder="1"/>
    <xf numFmtId="168" fontId="8" fillId="0" borderId="163" xfId="0" applyNumberFormat="1" applyFont="1" applyBorder="1"/>
    <xf numFmtId="169" fontId="8" fillId="0" borderId="169" xfId="0" applyNumberFormat="1" applyFont="1" applyBorder="1"/>
    <xf numFmtId="168" fontId="8" fillId="0" borderId="209" xfId="0" applyNumberFormat="1" applyFont="1" applyBorder="1"/>
    <xf numFmtId="167" fontId="8" fillId="0" borderId="182" xfId="0" applyNumberFormat="1" applyFont="1" applyBorder="1"/>
    <xf numFmtId="167" fontId="8" fillId="0" borderId="211" xfId="0" applyNumberFormat="1" applyFont="1" applyBorder="1"/>
    <xf numFmtId="168" fontId="8" fillId="0" borderId="176" xfId="0" applyNumberFormat="1" applyFont="1" applyBorder="1"/>
    <xf numFmtId="168" fontId="8" fillId="0" borderId="171" xfId="0" applyNumberFormat="1" applyFont="1" applyBorder="1"/>
    <xf numFmtId="167" fontId="8" fillId="0" borderId="176" xfId="0" applyNumberFormat="1" applyFont="1" applyBorder="1"/>
    <xf numFmtId="168" fontId="8" fillId="0" borderId="154" xfId="0" applyNumberFormat="1" applyFont="1" applyBorder="1"/>
    <xf numFmtId="168" fontId="29" fillId="0" borderId="149" xfId="0" applyNumberFormat="1" applyFont="1" applyBorder="1"/>
    <xf numFmtId="169" fontId="29" fillId="0" borderId="137" xfId="0" applyNumberFormat="1" applyFont="1" applyBorder="1"/>
    <xf numFmtId="168" fontId="29" fillId="0" borderId="156" xfId="0" applyNumberFormat="1" applyFont="1" applyBorder="1"/>
    <xf numFmtId="167" fontId="8" fillId="0" borderId="144" xfId="0" applyNumberFormat="1" applyFont="1" applyBorder="1"/>
    <xf numFmtId="168" fontId="8" fillId="0" borderId="161" xfId="0" applyNumberFormat="1" applyFont="1" applyBorder="1"/>
    <xf numFmtId="168" fontId="8" fillId="0" borderId="128" xfId="0" applyNumberFormat="1" applyFont="1" applyBorder="1"/>
    <xf numFmtId="168" fontId="8" fillId="0" borderId="160" xfId="0" applyNumberFormat="1" applyFont="1" applyBorder="1"/>
    <xf numFmtId="0" fontId="8" fillId="0" borderId="144" xfId="0" applyFont="1" applyBorder="1"/>
    <xf numFmtId="168" fontId="8" fillId="0" borderId="130" xfId="0" applyNumberFormat="1" applyFont="1" applyBorder="1"/>
    <xf numFmtId="168" fontId="29" fillId="0" borderId="133" xfId="0" applyNumberFormat="1" applyFont="1" applyBorder="1"/>
    <xf numFmtId="168" fontId="8" fillId="0" borderId="20" xfId="0" applyNumberFormat="1" applyFont="1" applyBorder="1"/>
    <xf numFmtId="168" fontId="8" fillId="0" borderId="21" xfId="0" applyNumberFormat="1" applyFont="1" applyBorder="1"/>
    <xf numFmtId="168" fontId="8" fillId="0" borderId="147" xfId="0" applyNumberFormat="1" applyFont="1" applyBorder="1"/>
    <xf numFmtId="168" fontId="8" fillId="0" borderId="133" xfId="0" applyNumberFormat="1" applyFont="1" applyBorder="1"/>
    <xf numFmtId="0" fontId="8" fillId="0" borderId="20" xfId="0" applyFont="1" applyBorder="1"/>
    <xf numFmtId="0" fontId="8" fillId="0" borderId="21" xfId="0" applyFont="1" applyBorder="1"/>
    <xf numFmtId="0" fontId="29" fillId="0" borderId="29" xfId="0" applyFont="1" applyBorder="1"/>
    <xf numFmtId="0" fontId="8" fillId="0" borderId="36" xfId="4" applyFont="1" applyBorder="1"/>
    <xf numFmtId="0" fontId="29" fillId="0" borderId="37" xfId="4" applyFont="1" applyBorder="1" applyAlignment="1">
      <alignment wrapText="1"/>
    </xf>
    <xf numFmtId="0" fontId="29" fillId="0" borderId="37" xfId="4" applyFont="1" applyBorder="1" applyAlignment="1">
      <alignment horizontal="center" wrapText="1"/>
    </xf>
    <xf numFmtId="0" fontId="29" fillId="0" borderId="37" xfId="4" applyFont="1" applyBorder="1" applyAlignment="1">
      <alignment horizontal="left"/>
    </xf>
    <xf numFmtId="167" fontId="29" fillId="0" borderId="37" xfId="4" applyNumberFormat="1" applyFont="1" applyBorder="1"/>
    <xf numFmtId="0" fontId="29" fillId="0" borderId="43" xfId="4" applyFont="1" applyBorder="1"/>
    <xf numFmtId="0" fontId="8" fillId="0" borderId="162" xfId="4" applyFont="1" applyBorder="1"/>
    <xf numFmtId="0" fontId="29" fillId="0" borderId="172" xfId="4" applyFont="1" applyBorder="1"/>
    <xf numFmtId="0" fontId="29" fillId="0" borderId="172" xfId="4" applyFont="1" applyBorder="1" applyAlignment="1">
      <alignment horizontal="center"/>
    </xf>
    <xf numFmtId="0" fontId="29" fillId="0" borderId="172" xfId="4" applyFont="1" applyBorder="1" applyAlignment="1">
      <alignment horizontal="left"/>
    </xf>
    <xf numFmtId="167" fontId="29" fillId="4" borderId="172" xfId="4" applyNumberFormat="1" applyFont="1" applyFill="1" applyBorder="1"/>
    <xf numFmtId="0" fontId="29" fillId="0" borderId="172" xfId="4" applyFont="1" applyBorder="1" applyAlignment="1">
      <alignment wrapText="1"/>
    </xf>
    <xf numFmtId="0" fontId="29" fillId="0" borderId="172" xfId="4" applyFont="1" applyBorder="1" applyAlignment="1">
      <alignment horizontal="center" wrapText="1"/>
    </xf>
    <xf numFmtId="0" fontId="29" fillId="0" borderId="172" xfId="0" applyFont="1" applyBorder="1" applyAlignment="1">
      <alignment vertical="center" wrapText="1"/>
    </xf>
    <xf numFmtId="0" fontId="29" fillId="0" borderId="172" xfId="0" applyFont="1" applyBorder="1" applyAlignment="1">
      <alignment horizontal="center" vertical="center" wrapText="1"/>
    </xf>
    <xf numFmtId="0" fontId="29" fillId="0" borderId="172" xfId="4" applyFont="1" applyBorder="1" applyAlignment="1">
      <alignment horizontal="left" wrapText="1"/>
    </xf>
    <xf numFmtId="0" fontId="8" fillId="0" borderId="172" xfId="4" applyFont="1" applyBorder="1"/>
    <xf numFmtId="0" fontId="8" fillId="0" borderId="172" xfId="4" applyFont="1" applyBorder="1" applyAlignment="1">
      <alignment horizontal="center"/>
    </xf>
    <xf numFmtId="0" fontId="8" fillId="0" borderId="172" xfId="4" applyFont="1" applyBorder="1" applyAlignment="1">
      <alignment horizontal="left"/>
    </xf>
    <xf numFmtId="167" fontId="8" fillId="0" borderId="172" xfId="4" applyNumberFormat="1" applyFont="1" applyBorder="1"/>
    <xf numFmtId="167" fontId="8" fillId="0" borderId="172" xfId="0" applyNumberFormat="1" applyFont="1" applyBorder="1"/>
    <xf numFmtId="0" fontId="8" fillId="0" borderId="172" xfId="4" applyFont="1" applyBorder="1" applyAlignment="1">
      <alignment horizontal="left" vertical="top" wrapText="1"/>
    </xf>
    <xf numFmtId="0" fontId="29" fillId="4" borderId="172" xfId="4" applyFont="1" applyFill="1" applyBorder="1"/>
    <xf numFmtId="0" fontId="29" fillId="4" borderId="172" xfId="4" applyFont="1" applyFill="1" applyBorder="1" applyAlignment="1">
      <alignment horizontal="center"/>
    </xf>
    <xf numFmtId="0" fontId="8" fillId="4" borderId="172" xfId="4" applyFont="1" applyFill="1" applyBorder="1" applyAlignment="1">
      <alignment horizontal="left"/>
    </xf>
    <xf numFmtId="0" fontId="8" fillId="4" borderId="172" xfId="4" applyFont="1" applyFill="1" applyBorder="1"/>
    <xf numFmtId="0" fontId="8" fillId="4" borderId="172" xfId="4" applyFont="1" applyFill="1" applyBorder="1" applyAlignment="1">
      <alignment horizontal="center"/>
    </xf>
    <xf numFmtId="167" fontId="8" fillId="4" borderId="172" xfId="4" applyNumberFormat="1" applyFont="1" applyFill="1" applyBorder="1"/>
    <xf numFmtId="167" fontId="43" fillId="0" borderId="172" xfId="4" applyNumberFormat="1" applyFont="1" applyBorder="1"/>
    <xf numFmtId="167" fontId="29" fillId="0" borderId="172" xfId="0" applyNumberFormat="1" applyFont="1" applyBorder="1"/>
    <xf numFmtId="0" fontId="29" fillId="0" borderId="172" xfId="4" applyFont="1" applyBorder="1" applyAlignment="1">
      <alignment horizontal="left" vertical="top" wrapText="1"/>
    </xf>
    <xf numFmtId="0" fontId="8" fillId="0" borderId="135" xfId="4" applyFont="1" applyBorder="1"/>
    <xf numFmtId="0" fontId="29" fillId="0" borderId="202" xfId="4" applyFont="1" applyBorder="1"/>
    <xf numFmtId="0" fontId="29" fillId="0" borderId="202" xfId="4" applyFont="1" applyBorder="1" applyAlignment="1">
      <alignment horizontal="center"/>
    </xf>
    <xf numFmtId="0" fontId="29" fillId="0" borderId="202" xfId="4" applyFont="1" applyBorder="1" applyAlignment="1">
      <alignment horizontal="left" vertical="top" wrapText="1"/>
    </xf>
    <xf numFmtId="167" fontId="29" fillId="0" borderId="202" xfId="4" applyNumberFormat="1" applyFont="1" applyBorder="1"/>
    <xf numFmtId="167" fontId="29" fillId="0" borderId="173" xfId="4" applyNumberFormat="1" applyFont="1" applyBorder="1"/>
    <xf numFmtId="0" fontId="22" fillId="0" borderId="31" xfId="4" applyFont="1" applyBorder="1"/>
    <xf numFmtId="0" fontId="23" fillId="0" borderId="25" xfId="4" applyFont="1" applyBorder="1" applyAlignment="1">
      <alignment wrapText="1"/>
    </xf>
    <xf numFmtId="0" fontId="23" fillId="0" borderId="25" xfId="4" applyFont="1" applyBorder="1" applyAlignment="1">
      <alignment horizontal="center"/>
    </xf>
    <xf numFmtId="0" fontId="23" fillId="0" borderId="25" xfId="4" applyFont="1" applyBorder="1" applyAlignment="1">
      <alignment horizontal="left" vertical="top" wrapText="1"/>
    </xf>
    <xf numFmtId="167" fontId="23" fillId="0" borderId="25" xfId="4" applyNumberFormat="1" applyFont="1" applyBorder="1"/>
    <xf numFmtId="167" fontId="23" fillId="0" borderId="26" xfId="4" applyNumberFormat="1" applyFont="1" applyBorder="1"/>
    <xf numFmtId="0" fontId="29" fillId="0" borderId="37" xfId="4" applyFont="1" applyBorder="1"/>
    <xf numFmtId="0" fontId="29" fillId="0" borderId="37" xfId="4" applyFont="1" applyBorder="1" applyAlignment="1">
      <alignment horizontal="center"/>
    </xf>
    <xf numFmtId="0" fontId="29" fillId="0" borderId="37" xfId="4" applyFont="1" applyBorder="1" applyAlignment="1">
      <alignment horizontal="left" vertical="top" wrapText="1"/>
    </xf>
    <xf numFmtId="167" fontId="29" fillId="0" borderId="43" xfId="4" applyNumberFormat="1" applyFont="1" applyBorder="1"/>
    <xf numFmtId="0" fontId="8" fillId="0" borderId="172" xfId="4" applyFont="1" applyBorder="1" applyAlignment="1">
      <alignment wrapText="1"/>
    </xf>
    <xf numFmtId="168" fontId="29" fillId="0" borderId="172" xfId="4" applyNumberFormat="1" applyFont="1" applyBorder="1"/>
    <xf numFmtId="0" fontId="8" fillId="4" borderId="162" xfId="4" applyFont="1" applyFill="1" applyBorder="1"/>
    <xf numFmtId="0" fontId="29" fillId="4" borderId="172" xfId="0" applyFont="1" applyFill="1" applyBorder="1" applyAlignment="1">
      <alignment wrapText="1"/>
    </xf>
    <xf numFmtId="0" fontId="29" fillId="4" borderId="172" xfId="0" applyFont="1" applyFill="1" applyBorder="1" applyAlignment="1">
      <alignment horizontal="center" vertical="center" wrapText="1"/>
    </xf>
    <xf numFmtId="0" fontId="29" fillId="4" borderId="172" xfId="4" applyFont="1" applyFill="1" applyBorder="1" applyAlignment="1">
      <alignment horizontal="left" vertical="top" wrapText="1"/>
    </xf>
    <xf numFmtId="169" fontId="29" fillId="4" borderId="172" xfId="4" applyNumberFormat="1" applyFont="1" applyFill="1" applyBorder="1"/>
    <xf numFmtId="0" fontId="8" fillId="4" borderId="172" xfId="0" applyFont="1" applyFill="1" applyBorder="1" applyAlignment="1">
      <alignment wrapText="1"/>
    </xf>
    <xf numFmtId="0" fontId="8" fillId="4" borderId="172" xfId="0" applyFont="1" applyFill="1" applyBorder="1" applyAlignment="1">
      <alignment horizontal="center" vertical="center" wrapText="1"/>
    </xf>
    <xf numFmtId="0" fontId="8" fillId="4" borderId="172" xfId="4" applyFont="1" applyFill="1" applyBorder="1" applyAlignment="1">
      <alignment horizontal="left" vertical="top" wrapText="1"/>
    </xf>
    <xf numFmtId="169" fontId="8" fillId="4" borderId="172" xfId="4" applyNumberFormat="1" applyFont="1" applyFill="1" applyBorder="1"/>
    <xf numFmtId="0" fontId="29" fillId="0" borderId="172" xfId="0" applyFont="1" applyBorder="1" applyAlignment="1">
      <alignment wrapText="1"/>
    </xf>
    <xf numFmtId="0" fontId="8" fillId="0" borderId="172" xfId="0" applyFont="1" applyBorder="1" applyAlignment="1">
      <alignment horizontal="center" vertical="center" wrapText="1"/>
    </xf>
    <xf numFmtId="0" fontId="29" fillId="4" borderId="172" xfId="4" applyFont="1" applyFill="1" applyBorder="1" applyAlignment="1">
      <alignment wrapText="1"/>
    </xf>
    <xf numFmtId="0" fontId="29" fillId="0" borderId="172" xfId="0" applyFont="1" applyBorder="1" applyAlignment="1">
      <alignment horizontal="center" vertical="top" wrapText="1"/>
    </xf>
    <xf numFmtId="167" fontId="44" fillId="0" borderId="172" xfId="4" applyNumberFormat="1" applyFont="1" applyBorder="1"/>
    <xf numFmtId="0" fontId="8" fillId="0" borderId="172" xfId="0" applyFont="1" applyBorder="1" applyAlignment="1">
      <alignment horizontal="center" vertical="top" wrapText="1"/>
    </xf>
    <xf numFmtId="167" fontId="45" fillId="0" borderId="172" xfId="4" applyNumberFormat="1" applyFont="1" applyBorder="1"/>
    <xf numFmtId="0" fontId="29" fillId="4" borderId="172" xfId="0" applyFont="1" applyFill="1" applyBorder="1" applyAlignment="1">
      <alignment vertical="center" wrapText="1"/>
    </xf>
    <xf numFmtId="0" fontId="8" fillId="0" borderId="172" xfId="0" applyFont="1" applyBorder="1" applyAlignment="1">
      <alignment vertical="center" wrapText="1"/>
    </xf>
    <xf numFmtId="0" fontId="8" fillId="4" borderId="172" xfId="0" applyFont="1" applyFill="1" applyBorder="1" applyAlignment="1">
      <alignment vertical="center" wrapText="1"/>
    </xf>
    <xf numFmtId="0" fontId="29" fillId="0" borderId="172" xfId="0" applyFont="1" applyBorder="1"/>
    <xf numFmtId="167" fontId="29" fillId="4" borderId="172" xfId="0" applyNumberFormat="1" applyFont="1" applyFill="1" applyBorder="1"/>
    <xf numFmtId="169" fontId="29" fillId="0" borderId="172" xfId="4" applyNumberFormat="1" applyFont="1" applyBorder="1"/>
    <xf numFmtId="0" fontId="8" fillId="3" borderId="162" xfId="4" applyFont="1" applyFill="1" applyBorder="1"/>
    <xf numFmtId="0" fontId="29" fillId="3" borderId="172" xfId="0" applyFont="1" applyFill="1" applyBorder="1" applyAlignment="1">
      <alignment wrapText="1"/>
    </xf>
    <xf numFmtId="0" fontId="29" fillId="3" borderId="172" xfId="0" applyFont="1" applyFill="1" applyBorder="1" applyAlignment="1">
      <alignment horizontal="center" vertical="center" wrapText="1"/>
    </xf>
    <xf numFmtId="169" fontId="29" fillId="3" borderId="172" xfId="4" applyNumberFormat="1" applyFont="1" applyFill="1" applyBorder="1"/>
    <xf numFmtId="167" fontId="46" fillId="3" borderId="172" xfId="4" applyNumberFormat="1" applyFont="1" applyFill="1" applyBorder="1"/>
    <xf numFmtId="0" fontId="29" fillId="4" borderId="179" xfId="0" applyFont="1" applyFill="1" applyBorder="1" applyAlignment="1">
      <alignment horizontal="center" vertical="center" wrapText="1"/>
    </xf>
    <xf numFmtId="169" fontId="46" fillId="4" borderId="172" xfId="4" applyNumberFormat="1" applyFont="1" applyFill="1" applyBorder="1"/>
    <xf numFmtId="167" fontId="46" fillId="4" borderId="172" xfId="4" applyNumberFormat="1" applyFont="1" applyFill="1" applyBorder="1"/>
    <xf numFmtId="0" fontId="8" fillId="4" borderId="130" xfId="0" applyFont="1" applyFill="1" applyBorder="1" applyAlignment="1">
      <alignment wrapText="1"/>
    </xf>
    <xf numFmtId="0" fontId="29" fillId="0" borderId="162" xfId="0" applyFont="1" applyBorder="1" applyAlignment="1">
      <alignment wrapText="1"/>
    </xf>
    <xf numFmtId="0" fontId="29" fillId="0" borderId="120" xfId="4" applyFont="1" applyBorder="1" applyAlignment="1">
      <alignment horizontal="left" vertical="top" wrapText="1"/>
    </xf>
    <xf numFmtId="0" fontId="29" fillId="0" borderId="37" xfId="0" applyFont="1" applyBorder="1" applyAlignment="1">
      <alignment wrapText="1"/>
    </xf>
    <xf numFmtId="167" fontId="8" fillId="0" borderId="37" xfId="4" applyNumberFormat="1" applyFont="1" applyBorder="1"/>
    <xf numFmtId="0" fontId="29" fillId="0" borderId="201" xfId="0" applyFont="1" applyBorder="1" applyAlignment="1">
      <alignment horizontal="center" vertical="center" wrapText="1"/>
    </xf>
    <xf numFmtId="0" fontId="8" fillId="0" borderId="179" xfId="0" applyFont="1" applyBorder="1" applyAlignment="1">
      <alignment wrapText="1"/>
    </xf>
    <xf numFmtId="167" fontId="8" fillId="0" borderId="201" xfId="4" applyNumberFormat="1" applyFont="1" applyBorder="1"/>
    <xf numFmtId="0" fontId="29" fillId="4" borderId="73" xfId="0" applyFont="1" applyFill="1" applyBorder="1" applyAlignment="1">
      <alignment wrapText="1"/>
    </xf>
    <xf numFmtId="0" fontId="29" fillId="4" borderId="179" xfId="4" applyFont="1" applyFill="1" applyBorder="1" applyAlignment="1">
      <alignment horizontal="left" vertical="top" wrapText="1"/>
    </xf>
    <xf numFmtId="167" fontId="29" fillId="4" borderId="179" xfId="4" applyNumberFormat="1" applyFont="1" applyFill="1" applyBorder="1"/>
    <xf numFmtId="0" fontId="8" fillId="4" borderId="123" xfId="4" applyFont="1" applyFill="1" applyBorder="1"/>
    <xf numFmtId="0" fontId="23" fillId="4" borderId="172" xfId="0" applyFont="1" applyFill="1" applyBorder="1" applyAlignment="1">
      <alignment wrapText="1"/>
    </xf>
    <xf numFmtId="0" fontId="23" fillId="4" borderId="172" xfId="0" applyFont="1" applyFill="1" applyBorder="1" applyAlignment="1">
      <alignment horizontal="center"/>
    </xf>
    <xf numFmtId="0" fontId="23" fillId="0" borderId="207" xfId="0" applyFont="1" applyBorder="1" applyAlignment="1">
      <alignment vertical="center" wrapText="1"/>
    </xf>
    <xf numFmtId="0" fontId="23" fillId="0" borderId="207" xfId="0" applyFont="1" applyBorder="1" applyAlignment="1">
      <alignment horizontal="center" vertical="center" wrapText="1"/>
    </xf>
    <xf numFmtId="0" fontId="23" fillId="0" borderId="207" xfId="4" applyFont="1" applyBorder="1" applyAlignment="1">
      <alignment horizontal="left" vertical="top" wrapText="1"/>
    </xf>
    <xf numFmtId="167" fontId="23" fillId="0" borderId="207" xfId="4" applyNumberFormat="1" applyFont="1" applyBorder="1"/>
    <xf numFmtId="0" fontId="8" fillId="0" borderId="31" xfId="4" applyFont="1" applyBorder="1"/>
    <xf numFmtId="0" fontId="23" fillId="0" borderId="25" xfId="4" applyFont="1" applyBorder="1"/>
    <xf numFmtId="169" fontId="23" fillId="0" borderId="25" xfId="4" applyNumberFormat="1" applyFont="1" applyBorder="1"/>
    <xf numFmtId="0" fontId="29" fillId="5" borderId="190" xfId="32" applyFont="1" applyFill="1" applyBorder="1" applyAlignment="1">
      <alignment horizontal="center" vertical="top" wrapText="1"/>
    </xf>
    <xf numFmtId="0" fontId="29" fillId="5" borderId="190" xfId="32" applyFont="1" applyFill="1" applyBorder="1" applyAlignment="1">
      <alignment horizontal="center" vertical="top"/>
    </xf>
    <xf numFmtId="0" fontId="29" fillId="6" borderId="190" xfId="32" applyFont="1" applyFill="1" applyBorder="1" applyAlignment="1">
      <alignment horizontal="center" vertical="top"/>
    </xf>
    <xf numFmtId="0" fontId="29" fillId="3" borderId="190" xfId="32" applyFont="1" applyFill="1" applyBorder="1" applyAlignment="1">
      <alignment horizontal="center" vertical="top"/>
    </xf>
    <xf numFmtId="0" fontId="29" fillId="6" borderId="190" xfId="32" applyFont="1" applyFill="1" applyBorder="1" applyAlignment="1">
      <alignment horizontal="center" vertical="top" wrapText="1"/>
    </xf>
    <xf numFmtId="0" fontId="37" fillId="6" borderId="190" xfId="32" applyFont="1" applyFill="1" applyBorder="1" applyAlignment="1">
      <alignment horizontal="center" vertical="top" wrapText="1"/>
    </xf>
    <xf numFmtId="0" fontId="22" fillId="0" borderId="190" xfId="32" applyFont="1" applyBorder="1" applyAlignment="1">
      <alignment horizontal="center" vertical="top"/>
    </xf>
    <xf numFmtId="0" fontId="22" fillId="0" borderId="190" xfId="32" applyFont="1" applyBorder="1" applyAlignment="1">
      <alignment horizontal="center" vertical="top" wrapText="1"/>
    </xf>
    <xf numFmtId="0" fontId="22" fillId="0" borderId="190" xfId="32" applyFont="1" applyBorder="1" applyAlignment="1">
      <alignment horizontal="left" vertical="top" wrapText="1"/>
    </xf>
    <xf numFmtId="0" fontId="22" fillId="0" borderId="191" xfId="32" applyFont="1" applyBorder="1" applyAlignment="1">
      <alignment horizontal="center" vertical="top"/>
    </xf>
    <xf numFmtId="0" fontId="22" fillId="0" borderId="191" xfId="32" applyFont="1" applyBorder="1" applyAlignment="1">
      <alignment horizontal="left" vertical="top" wrapText="1"/>
    </xf>
    <xf numFmtId="0" fontId="22" fillId="0" borderId="194" xfId="32" applyFont="1" applyBorder="1" applyAlignment="1">
      <alignment horizontal="center" vertical="top"/>
    </xf>
    <xf numFmtId="0" fontId="22" fillId="0" borderId="194" xfId="32" applyFont="1" applyBorder="1" applyAlignment="1">
      <alignment horizontal="left" vertical="top" wrapText="1"/>
    </xf>
    <xf numFmtId="0" fontId="22" fillId="0" borderId="195" xfId="32" applyFont="1" applyBorder="1" applyAlignment="1">
      <alignment horizontal="center" vertical="top"/>
    </xf>
    <xf numFmtId="0" fontId="22" fillId="0" borderId="172" xfId="32" applyFont="1" applyBorder="1" applyAlignment="1">
      <alignment horizontal="center" vertical="top"/>
    </xf>
    <xf numFmtId="0" fontId="22" fillId="0" borderId="172" xfId="32" applyFont="1" applyBorder="1" applyAlignment="1">
      <alignment horizontal="left" vertical="top" wrapText="1"/>
    </xf>
    <xf numFmtId="0" fontId="22" fillId="0" borderId="193" xfId="32" applyFont="1" applyBorder="1" applyAlignment="1">
      <alignment horizontal="center" vertical="top"/>
    </xf>
    <xf numFmtId="0" fontId="22" fillId="0" borderId="190" xfId="2" applyFont="1" applyBorder="1" applyAlignment="1">
      <alignment horizontal="left" vertical="top" wrapText="1"/>
    </xf>
    <xf numFmtId="0" fontId="22" fillId="0" borderId="179" xfId="32" applyFont="1" applyBorder="1" applyAlignment="1">
      <alignment horizontal="center" vertical="top"/>
    </xf>
    <xf numFmtId="0" fontId="22" fillId="0" borderId="179" xfId="32" applyFont="1" applyBorder="1" applyAlignment="1">
      <alignment horizontal="left" vertical="top" wrapText="1"/>
    </xf>
    <xf numFmtId="0" fontId="22" fillId="0" borderId="193" xfId="32" applyFont="1" applyBorder="1" applyAlignment="1">
      <alignment horizontal="center" vertical="top" wrapText="1"/>
    </xf>
    <xf numFmtId="0" fontId="22" fillId="0" borderId="193" xfId="2" applyFont="1" applyBorder="1" applyAlignment="1">
      <alignment horizontal="left" vertical="top" wrapText="1"/>
    </xf>
    <xf numFmtId="0" fontId="31" fillId="0" borderId="190" xfId="32" applyFont="1" applyBorder="1" applyAlignment="1">
      <alignment horizontal="center" vertical="top"/>
    </xf>
    <xf numFmtId="0" fontId="31" fillId="0" borderId="198" xfId="32" applyFont="1" applyBorder="1" applyAlignment="1">
      <alignment horizontal="center" vertical="top"/>
    </xf>
    <xf numFmtId="0" fontId="22" fillId="0" borderId="201" xfId="32" applyFont="1" applyBorder="1" applyAlignment="1">
      <alignment horizontal="center" vertical="top"/>
    </xf>
    <xf numFmtId="169" fontId="23" fillId="5" borderId="193" xfId="32" applyNumberFormat="1" applyFont="1" applyFill="1" applyBorder="1" applyAlignment="1">
      <alignment horizontal="center" vertical="top"/>
    </xf>
    <xf numFmtId="169" fontId="23" fillId="8" borderId="193" xfId="32" applyNumberFormat="1" applyFont="1" applyFill="1" applyBorder="1" applyAlignment="1">
      <alignment horizontal="center" vertical="top"/>
    </xf>
    <xf numFmtId="0" fontId="22" fillId="0" borderId="172" xfId="0" applyFont="1" applyBorder="1" applyAlignment="1">
      <alignment vertical="top"/>
    </xf>
    <xf numFmtId="0" fontId="22" fillId="3" borderId="37" xfId="32" applyFont="1" applyFill="1" applyBorder="1" applyAlignment="1">
      <alignment vertical="top"/>
    </xf>
    <xf numFmtId="0" fontId="22" fillId="3" borderId="0" xfId="32" applyFont="1" applyFill="1" applyAlignment="1">
      <alignment vertical="top"/>
    </xf>
    <xf numFmtId="0" fontId="23" fillId="3" borderId="176" xfId="32" applyFont="1" applyFill="1" applyBorder="1" applyAlignment="1">
      <alignment horizontal="center" vertical="top"/>
    </xf>
    <xf numFmtId="169" fontId="23" fillId="5" borderId="212" xfId="32" applyNumberFormat="1" applyFont="1" applyFill="1" applyBorder="1" applyAlignment="1">
      <alignment horizontal="center" vertical="top"/>
    </xf>
    <xf numFmtId="169" fontId="23" fillId="8" borderId="213" xfId="32" applyNumberFormat="1" applyFont="1" applyFill="1" applyBorder="1" applyAlignment="1">
      <alignment horizontal="center" vertical="top"/>
    </xf>
    <xf numFmtId="169" fontId="22" fillId="5" borderId="190" xfId="32" applyNumberFormat="1" applyFont="1" applyFill="1" applyBorder="1" applyAlignment="1">
      <alignment horizontal="left" vertical="top"/>
    </xf>
    <xf numFmtId="169" fontId="22" fillId="5" borderId="190" xfId="32" applyNumberFormat="1" applyFont="1" applyFill="1" applyBorder="1" applyAlignment="1">
      <alignment horizontal="left" vertical="top" wrapText="1"/>
    </xf>
    <xf numFmtId="169" fontId="31" fillId="7" borderId="190" xfId="32" applyNumberFormat="1" applyFont="1" applyFill="1" applyBorder="1" applyAlignment="1">
      <alignment horizontal="left" vertical="top"/>
    </xf>
    <xf numFmtId="169" fontId="22" fillId="7" borderId="190" xfId="32" applyNumberFormat="1" applyFont="1" applyFill="1" applyBorder="1" applyAlignment="1">
      <alignment horizontal="left" vertical="top"/>
    </xf>
    <xf numFmtId="169" fontId="22" fillId="7" borderId="190" xfId="32" applyNumberFormat="1" applyFont="1" applyFill="1" applyBorder="1" applyAlignment="1">
      <alignment horizontal="left" vertical="top" wrapText="1"/>
    </xf>
    <xf numFmtId="49" fontId="22" fillId="5" borderId="190" xfId="32" applyNumberFormat="1" applyFont="1" applyFill="1" applyBorder="1" applyAlignment="1">
      <alignment horizontal="left" vertical="top"/>
    </xf>
    <xf numFmtId="168" fontId="22" fillId="5" borderId="190" xfId="32" applyNumberFormat="1" applyFont="1" applyFill="1" applyBorder="1" applyAlignment="1">
      <alignment horizontal="left" vertical="top"/>
    </xf>
    <xf numFmtId="169" fontId="31" fillId="7" borderId="190" xfId="4" applyNumberFormat="1" applyFont="1" applyFill="1" applyBorder="1" applyAlignment="1">
      <alignment horizontal="left" vertical="top" wrapText="1"/>
    </xf>
    <xf numFmtId="169" fontId="31" fillId="7" borderId="190" xfId="4" applyNumberFormat="1" applyFont="1" applyFill="1" applyBorder="1" applyAlignment="1">
      <alignment horizontal="left" vertical="top"/>
    </xf>
    <xf numFmtId="169" fontId="22" fillId="7" borderId="172" xfId="2" applyNumberFormat="1" applyFont="1" applyFill="1" applyBorder="1" applyAlignment="1">
      <alignment horizontal="left" vertical="top"/>
    </xf>
    <xf numFmtId="169" fontId="31" fillId="7" borderId="172" xfId="2" applyNumberFormat="1" applyFont="1" applyFill="1" applyBorder="1" applyAlignment="1">
      <alignment horizontal="left" vertical="top"/>
    </xf>
    <xf numFmtId="169" fontId="31" fillId="7" borderId="190" xfId="32" applyNumberFormat="1" applyFont="1" applyFill="1" applyBorder="1" applyAlignment="1">
      <alignment horizontal="left" vertical="top" wrapText="1"/>
    </xf>
    <xf numFmtId="169" fontId="22" fillId="7" borderId="172" xfId="2" applyNumberFormat="1" applyFont="1" applyFill="1" applyBorder="1" applyAlignment="1">
      <alignment horizontal="left" vertical="top" wrapText="1"/>
    </xf>
    <xf numFmtId="169" fontId="31" fillId="7" borderId="172" xfId="2" applyNumberFormat="1" applyFont="1" applyFill="1" applyBorder="1" applyAlignment="1">
      <alignment horizontal="left" vertical="top" wrapText="1"/>
    </xf>
    <xf numFmtId="169" fontId="22" fillId="5" borderId="190" xfId="2" applyNumberFormat="1" applyFont="1" applyFill="1" applyBorder="1" applyAlignment="1">
      <alignment horizontal="left" vertical="top" wrapText="1"/>
    </xf>
    <xf numFmtId="169" fontId="22" fillId="5" borderId="190" xfId="2" applyNumberFormat="1" applyFont="1" applyFill="1" applyBorder="1" applyAlignment="1">
      <alignment horizontal="left" vertical="top"/>
    </xf>
    <xf numFmtId="169" fontId="22" fillId="7" borderId="37" xfId="2" applyNumberFormat="1" applyFont="1" applyFill="1" applyBorder="1" applyAlignment="1">
      <alignment horizontal="left" vertical="top" wrapText="1"/>
    </xf>
    <xf numFmtId="169" fontId="22" fillId="7" borderId="37" xfId="2" applyNumberFormat="1" applyFont="1" applyFill="1" applyBorder="1" applyAlignment="1">
      <alignment horizontal="left" vertical="top"/>
    </xf>
    <xf numFmtId="169" fontId="31" fillId="7" borderId="37" xfId="2" applyNumberFormat="1" applyFont="1" applyFill="1" applyBorder="1" applyAlignment="1">
      <alignment horizontal="left" vertical="top"/>
    </xf>
    <xf numFmtId="169" fontId="31" fillId="7" borderId="37" xfId="2" applyNumberFormat="1" applyFont="1" applyFill="1" applyBorder="1" applyAlignment="1">
      <alignment horizontal="left" vertical="top" wrapText="1"/>
    </xf>
    <xf numFmtId="169" fontId="22" fillId="5" borderId="191" xfId="2" applyNumberFormat="1" applyFont="1" applyFill="1" applyBorder="1" applyAlignment="1">
      <alignment horizontal="left" vertical="top" wrapText="1"/>
    </xf>
    <xf numFmtId="169" fontId="22" fillId="5" borderId="191" xfId="2" applyNumberFormat="1" applyFont="1" applyFill="1" applyBorder="1" applyAlignment="1">
      <alignment horizontal="left" vertical="top"/>
    </xf>
    <xf numFmtId="169" fontId="22" fillId="5" borderId="191" xfId="19" applyNumberFormat="1" applyFont="1" applyFill="1" applyBorder="1" applyAlignment="1">
      <alignment horizontal="left" vertical="top" wrapText="1"/>
    </xf>
    <xf numFmtId="169" fontId="31" fillId="5" borderId="190" xfId="32" applyNumberFormat="1" applyFont="1" applyFill="1" applyBorder="1" applyAlignment="1">
      <alignment horizontal="left" vertical="top"/>
    </xf>
    <xf numFmtId="169" fontId="22" fillId="5" borderId="172" xfId="2" applyNumberFormat="1" applyFont="1" applyFill="1" applyBorder="1" applyAlignment="1">
      <alignment horizontal="left" vertical="top"/>
    </xf>
    <xf numFmtId="169" fontId="31" fillId="5" borderId="0" xfId="2" applyNumberFormat="1" applyFont="1" applyFill="1" applyAlignment="1">
      <alignment horizontal="left" vertical="top" wrapText="1"/>
    </xf>
    <xf numFmtId="169" fontId="22" fillId="7" borderId="179" xfId="2" applyNumberFormat="1" applyFont="1" applyFill="1" applyBorder="1" applyAlignment="1">
      <alignment horizontal="left" vertical="top"/>
    </xf>
    <xf numFmtId="169" fontId="31" fillId="7" borderId="0" xfId="2" applyNumberFormat="1" applyFont="1" applyFill="1" applyAlignment="1">
      <alignment horizontal="left" vertical="top" wrapText="1"/>
    </xf>
    <xf numFmtId="0" fontId="22" fillId="0" borderId="196" xfId="32" applyFont="1" applyBorder="1" applyAlignment="1">
      <alignment horizontal="left" vertical="top" wrapText="1"/>
    </xf>
    <xf numFmtId="169" fontId="22" fillId="5" borderId="0" xfId="2" applyNumberFormat="1" applyFont="1" applyFill="1" applyAlignment="1">
      <alignment horizontal="left" vertical="top"/>
    </xf>
    <xf numFmtId="170" fontId="22" fillId="5" borderId="172" xfId="0" applyNumberFormat="1" applyFont="1" applyFill="1" applyBorder="1" applyAlignment="1">
      <alignment horizontal="left" vertical="top"/>
    </xf>
    <xf numFmtId="0" fontId="22" fillId="5" borderId="172" xfId="0" applyFont="1" applyFill="1" applyBorder="1" applyAlignment="1">
      <alignment horizontal="left" vertical="top"/>
    </xf>
    <xf numFmtId="170" fontId="22" fillId="7" borderId="172" xfId="0" applyNumberFormat="1" applyFont="1" applyFill="1" applyBorder="1" applyAlignment="1">
      <alignment horizontal="left" vertical="top"/>
    </xf>
    <xf numFmtId="0" fontId="22" fillId="7" borderId="172" xfId="0" applyFont="1" applyFill="1" applyBorder="1" applyAlignment="1">
      <alignment horizontal="left" vertical="top"/>
    </xf>
    <xf numFmtId="0" fontId="22" fillId="0" borderId="199" xfId="32" applyFont="1" applyBorder="1" applyAlignment="1">
      <alignment horizontal="left" vertical="top" wrapText="1"/>
    </xf>
    <xf numFmtId="169" fontId="22" fillId="7" borderId="190" xfId="4" applyNumberFormat="1" applyFont="1" applyFill="1" applyBorder="1" applyAlignment="1">
      <alignment horizontal="left" vertical="top" wrapText="1"/>
    </xf>
    <xf numFmtId="169" fontId="22" fillId="7" borderId="190" xfId="4" applyNumberFormat="1" applyFont="1" applyFill="1" applyBorder="1" applyAlignment="1">
      <alignment horizontal="left" vertical="top"/>
    </xf>
    <xf numFmtId="0" fontId="22" fillId="0" borderId="190" xfId="4" applyFont="1" applyBorder="1" applyAlignment="1">
      <alignment horizontal="left" vertical="top" wrapText="1"/>
    </xf>
    <xf numFmtId="0" fontId="22" fillId="5" borderId="0" xfId="0" applyFont="1" applyFill="1" applyAlignment="1">
      <alignment horizontal="left" vertical="top"/>
    </xf>
    <xf numFmtId="169" fontId="22" fillId="5" borderId="172" xfId="2" applyNumberFormat="1" applyFont="1" applyFill="1" applyBorder="1" applyAlignment="1">
      <alignment horizontal="left" vertical="top" wrapText="1"/>
    </xf>
    <xf numFmtId="169" fontId="22" fillId="5" borderId="172" xfId="34" applyNumberFormat="1" applyFont="1" applyFill="1" applyBorder="1" applyAlignment="1">
      <alignment horizontal="left" vertical="top" wrapText="1"/>
    </xf>
    <xf numFmtId="0" fontId="22" fillId="5" borderId="190" xfId="32" applyFont="1" applyFill="1" applyBorder="1" applyAlignment="1">
      <alignment horizontal="left" vertical="top"/>
    </xf>
    <xf numFmtId="0" fontId="22" fillId="7" borderId="0" xfId="0" applyFont="1" applyFill="1" applyAlignment="1">
      <alignment horizontal="left" vertical="top"/>
    </xf>
    <xf numFmtId="4" fontId="22" fillId="0" borderId="190" xfId="32" applyNumberFormat="1" applyFont="1" applyBorder="1" applyAlignment="1">
      <alignment horizontal="left" vertical="top" wrapText="1"/>
    </xf>
    <xf numFmtId="168" fontId="22" fillId="5" borderId="190" xfId="2" applyNumberFormat="1" applyFont="1" applyFill="1" applyBorder="1" applyAlignment="1">
      <alignment horizontal="left" vertical="top" wrapText="1"/>
    </xf>
    <xf numFmtId="0" fontId="31" fillId="5" borderId="197" xfId="0" applyFont="1" applyFill="1" applyBorder="1" applyAlignment="1">
      <alignment horizontal="left" vertical="top"/>
    </xf>
    <xf numFmtId="0" fontId="31" fillId="7" borderId="197" xfId="0" applyFont="1" applyFill="1" applyBorder="1" applyAlignment="1">
      <alignment horizontal="left" vertical="top"/>
    </xf>
    <xf numFmtId="169" fontId="22" fillId="5" borderId="172" xfId="32" applyNumberFormat="1" applyFont="1" applyFill="1" applyBorder="1" applyAlignment="1">
      <alignment horizontal="left" vertical="top" wrapText="1"/>
    </xf>
    <xf numFmtId="169" fontId="22" fillId="7" borderId="172" xfId="32" applyNumberFormat="1" applyFont="1" applyFill="1" applyBorder="1" applyAlignment="1">
      <alignment horizontal="left" vertical="top"/>
    </xf>
    <xf numFmtId="169" fontId="22" fillId="7" borderId="172" xfId="32" applyNumberFormat="1" applyFont="1" applyFill="1" applyBorder="1" applyAlignment="1">
      <alignment horizontal="left" vertical="top" wrapText="1"/>
    </xf>
    <xf numFmtId="169" fontId="31" fillId="7" borderId="172" xfId="32" applyNumberFormat="1" applyFont="1" applyFill="1" applyBorder="1" applyAlignment="1">
      <alignment horizontal="left" vertical="top" wrapText="1"/>
    </xf>
    <xf numFmtId="169" fontId="22" fillId="7" borderId="191" xfId="32" applyNumberFormat="1" applyFont="1" applyFill="1" applyBorder="1" applyAlignment="1">
      <alignment horizontal="left" vertical="top" wrapText="1"/>
    </xf>
    <xf numFmtId="169" fontId="22" fillId="7" borderId="172" xfId="0" applyNumberFormat="1" applyFont="1" applyFill="1" applyBorder="1" applyAlignment="1">
      <alignment horizontal="left" vertical="top"/>
    </xf>
    <xf numFmtId="169" fontId="22" fillId="7" borderId="198" xfId="32" applyNumberFormat="1" applyFont="1" applyFill="1" applyBorder="1" applyAlignment="1">
      <alignment horizontal="left" vertical="top"/>
    </xf>
    <xf numFmtId="169" fontId="31" fillId="7" borderId="199" xfId="32" applyNumberFormat="1" applyFont="1" applyFill="1" applyBorder="1" applyAlignment="1">
      <alignment horizontal="left" vertical="top" wrapText="1"/>
    </xf>
    <xf numFmtId="169" fontId="31" fillId="7" borderId="198" xfId="32" applyNumberFormat="1" applyFont="1" applyFill="1" applyBorder="1" applyAlignment="1">
      <alignment horizontal="left" vertical="top"/>
    </xf>
    <xf numFmtId="169" fontId="31" fillId="7" borderId="172" xfId="0" applyNumberFormat="1" applyFont="1" applyFill="1" applyBorder="1" applyAlignment="1">
      <alignment horizontal="left" vertical="top"/>
    </xf>
    <xf numFmtId="169" fontId="22" fillId="5" borderId="179" xfId="2" applyNumberFormat="1" applyFont="1" applyFill="1" applyBorder="1" applyAlignment="1">
      <alignment horizontal="left" vertical="top" wrapText="1"/>
    </xf>
    <xf numFmtId="169" fontId="22" fillId="5" borderId="179" xfId="2" applyNumberFormat="1" applyFont="1" applyFill="1" applyBorder="1" applyAlignment="1">
      <alignment horizontal="left" vertical="top"/>
    </xf>
    <xf numFmtId="169" fontId="22" fillId="5" borderId="179" xfId="19" applyNumberFormat="1" applyFont="1" applyFill="1" applyBorder="1" applyAlignment="1">
      <alignment horizontal="left" vertical="top" wrapText="1"/>
    </xf>
    <xf numFmtId="169" fontId="22" fillId="7" borderId="201" xfId="2" applyNumberFormat="1" applyFont="1" applyFill="1" applyBorder="1" applyAlignment="1">
      <alignment horizontal="left" vertical="top" wrapText="1"/>
    </xf>
    <xf numFmtId="169" fontId="22" fillId="7" borderId="201" xfId="2" applyNumberFormat="1" applyFont="1" applyFill="1" applyBorder="1" applyAlignment="1">
      <alignment horizontal="left" vertical="top"/>
    </xf>
    <xf numFmtId="169" fontId="31" fillId="7" borderId="179" xfId="32" applyNumberFormat="1" applyFont="1" applyFill="1" applyBorder="1" applyAlignment="1">
      <alignment horizontal="left" vertical="top" wrapText="1"/>
    </xf>
    <xf numFmtId="169" fontId="22" fillId="5" borderId="172" xfId="19" applyNumberFormat="1" applyFont="1" applyFill="1" applyBorder="1" applyAlignment="1">
      <alignment horizontal="left" vertical="top" wrapText="1"/>
    </xf>
    <xf numFmtId="169" fontId="22" fillId="7" borderId="172" xfId="19" applyNumberFormat="1" applyFont="1" applyFill="1" applyBorder="1" applyAlignment="1">
      <alignment horizontal="left" vertical="top" wrapText="1"/>
    </xf>
    <xf numFmtId="0" fontId="22" fillId="0" borderId="193" xfId="32" applyFont="1" applyBorder="1" applyAlignment="1">
      <alignment horizontal="left" vertical="top" wrapText="1"/>
    </xf>
    <xf numFmtId="169" fontId="22" fillId="5" borderId="193" xfId="2" applyNumberFormat="1" applyFont="1" applyFill="1" applyBorder="1" applyAlignment="1">
      <alignment horizontal="left" vertical="top" wrapText="1"/>
    </xf>
    <xf numFmtId="169" fontId="22" fillId="5" borderId="193" xfId="2" applyNumberFormat="1" applyFont="1" applyFill="1" applyBorder="1" applyAlignment="1">
      <alignment horizontal="left" vertical="top"/>
    </xf>
    <xf numFmtId="169" fontId="22" fillId="5" borderId="193" xfId="19" applyNumberFormat="1" applyFont="1" applyFill="1" applyBorder="1" applyAlignment="1">
      <alignment horizontal="left" vertical="top" wrapText="1"/>
    </xf>
    <xf numFmtId="169" fontId="22" fillId="7" borderId="193" xfId="32" applyNumberFormat="1" applyFont="1" applyFill="1" applyBorder="1" applyAlignment="1">
      <alignment horizontal="left" vertical="top" wrapText="1"/>
    </xf>
    <xf numFmtId="169" fontId="22" fillId="7" borderId="193" xfId="32" applyNumberFormat="1" applyFont="1" applyFill="1" applyBorder="1" applyAlignment="1">
      <alignment horizontal="left" vertical="top"/>
    </xf>
    <xf numFmtId="169" fontId="22" fillId="5" borderId="190" xfId="19" applyNumberFormat="1" applyFont="1" applyFill="1" applyBorder="1" applyAlignment="1">
      <alignment horizontal="left" vertical="top" wrapText="1"/>
    </xf>
    <xf numFmtId="0" fontId="22" fillId="0" borderId="194" xfId="0" applyFont="1" applyBorder="1" applyAlignment="1">
      <alignment horizontal="left" vertical="top" wrapText="1"/>
    </xf>
    <xf numFmtId="169" fontId="22" fillId="5" borderId="179" xfId="33" applyNumberFormat="1" applyFont="1" applyFill="1" applyBorder="1" applyAlignment="1">
      <alignment horizontal="left" vertical="top" wrapText="1"/>
    </xf>
    <xf numFmtId="169" fontId="22" fillId="7" borderId="179" xfId="2" applyNumberFormat="1" applyFont="1" applyFill="1" applyBorder="1" applyAlignment="1">
      <alignment horizontal="left" vertical="top" wrapText="1"/>
    </xf>
    <xf numFmtId="0" fontId="22" fillId="0" borderId="200" xfId="0" applyFont="1" applyBorder="1" applyAlignment="1">
      <alignment horizontal="left" vertical="top" wrapText="1"/>
    </xf>
    <xf numFmtId="169" fontId="22" fillId="5" borderId="179" xfId="34" applyNumberFormat="1" applyFont="1" applyFill="1" applyBorder="1" applyAlignment="1">
      <alignment horizontal="left" vertical="top" wrapText="1"/>
    </xf>
    <xf numFmtId="0" fontId="22" fillId="0" borderId="179" xfId="0" applyFont="1" applyBorder="1" applyAlignment="1">
      <alignment horizontal="left" vertical="top" wrapText="1"/>
    </xf>
    <xf numFmtId="0" fontId="22" fillId="0" borderId="172" xfId="0" applyFont="1" applyBorder="1" applyAlignment="1">
      <alignment horizontal="left" vertical="top" wrapText="1"/>
    </xf>
    <xf numFmtId="0" fontId="31" fillId="0" borderId="172" xfId="0" applyFont="1" applyBorder="1" applyAlignment="1">
      <alignment horizontal="left" vertical="top" wrapText="1"/>
    </xf>
    <xf numFmtId="169" fontId="31" fillId="5" borderId="172" xfId="34" applyNumberFormat="1" applyFont="1" applyFill="1" applyBorder="1" applyAlignment="1">
      <alignment horizontal="left" vertical="top" wrapText="1"/>
    </xf>
    <xf numFmtId="0" fontId="31" fillId="0" borderId="199" xfId="32" applyFont="1" applyBorder="1" applyAlignment="1">
      <alignment horizontal="left" vertical="top" wrapText="1"/>
    </xf>
    <xf numFmtId="169" fontId="31" fillId="5" borderId="190" xfId="32" applyNumberFormat="1" applyFont="1" applyFill="1" applyBorder="1" applyAlignment="1">
      <alignment horizontal="left" vertical="top" wrapText="1"/>
    </xf>
    <xf numFmtId="0" fontId="22" fillId="0" borderId="201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8" fillId="0" borderId="190" xfId="32" applyFont="1" applyBorder="1" applyAlignment="1">
      <alignment horizontal="left" vertical="top" wrapText="1"/>
    </xf>
    <xf numFmtId="0" fontId="47" fillId="0" borderId="190" xfId="32" applyFont="1" applyBorder="1" applyAlignment="1">
      <alignment horizontal="left" vertical="top" wrapText="1"/>
    </xf>
    <xf numFmtId="0" fontId="47" fillId="0" borderId="192" xfId="32" applyFont="1" applyBorder="1" applyAlignment="1">
      <alignment horizontal="left" vertical="top" wrapText="1"/>
    </xf>
    <xf numFmtId="0" fontId="47" fillId="0" borderId="172" xfId="32" applyFont="1" applyBorder="1" applyAlignment="1">
      <alignment horizontal="left" vertical="top" wrapText="1"/>
    </xf>
    <xf numFmtId="0" fontId="8" fillId="0" borderId="172" xfId="32" applyFont="1" applyBorder="1" applyAlignment="1">
      <alignment horizontal="left" vertical="top" wrapText="1"/>
    </xf>
    <xf numFmtId="0" fontId="47" fillId="0" borderId="179" xfId="32" applyFont="1" applyBorder="1" applyAlignment="1">
      <alignment horizontal="left" vertical="top" wrapText="1"/>
    </xf>
    <xf numFmtId="0" fontId="8" fillId="0" borderId="193" xfId="32" applyFont="1" applyBorder="1" applyAlignment="1">
      <alignment horizontal="left" vertical="top" wrapText="1"/>
    </xf>
    <xf numFmtId="0" fontId="8" fillId="0" borderId="179" xfId="32" applyFont="1" applyBorder="1" applyAlignment="1">
      <alignment horizontal="left" vertical="top" wrapText="1"/>
    </xf>
    <xf numFmtId="0" fontId="47" fillId="0" borderId="172" xfId="0" applyFont="1" applyBorder="1" applyAlignment="1">
      <alignment horizontal="left" vertical="top" wrapText="1"/>
    </xf>
    <xf numFmtId="0" fontId="7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vertical="top" wrapText="1"/>
    </xf>
    <xf numFmtId="0" fontId="6" fillId="0" borderId="49" xfId="0" applyFont="1" applyBorder="1"/>
    <xf numFmtId="0" fontId="6" fillId="0" borderId="42" xfId="0" applyFont="1" applyBorder="1" applyAlignment="1">
      <alignment vertical="top" wrapText="1"/>
    </xf>
    <xf numFmtId="0" fontId="6" fillId="0" borderId="7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80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74" xfId="0" applyBorder="1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201" xfId="0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0" fillId="0" borderId="202" xfId="0" applyBorder="1" applyAlignment="1">
      <alignment horizontal="center" vertical="center" wrapText="1"/>
    </xf>
    <xf numFmtId="0" fontId="0" fillId="0" borderId="207" xfId="0" applyBorder="1" applyAlignment="1">
      <alignment horizontal="center" vertical="center" wrapText="1"/>
    </xf>
    <xf numFmtId="0" fontId="0" fillId="0" borderId="169" xfId="0" applyBorder="1" applyAlignment="1">
      <alignment horizontal="center"/>
    </xf>
    <xf numFmtId="0" fontId="0" fillId="0" borderId="177" xfId="0" applyBorder="1" applyAlignment="1">
      <alignment horizontal="center"/>
    </xf>
    <xf numFmtId="0" fontId="0" fillId="0" borderId="152" xfId="0" applyBorder="1" applyAlignment="1">
      <alignment horizontal="center"/>
    </xf>
    <xf numFmtId="0" fontId="0" fillId="0" borderId="42" xfId="0" applyBorder="1"/>
    <xf numFmtId="0" fontId="0" fillId="0" borderId="73" xfId="0" applyBorder="1"/>
    <xf numFmtId="0" fontId="10" fillId="0" borderId="86" xfId="9" applyBorder="1" applyAlignment="1">
      <alignment horizontal="center" vertical="center" wrapText="1"/>
    </xf>
    <xf numFmtId="0" fontId="10" fillId="0" borderId="87" xfId="9" applyBorder="1" applyAlignment="1">
      <alignment horizontal="center" vertical="center" wrapText="1"/>
    </xf>
    <xf numFmtId="0" fontId="10" fillId="0" borderId="88" xfId="9" applyBorder="1" applyAlignment="1">
      <alignment horizontal="center" vertical="center" wrapText="1"/>
    </xf>
    <xf numFmtId="0" fontId="11" fillId="0" borderId="89" xfId="9" applyFont="1" applyBorder="1" applyAlignment="1">
      <alignment horizontal="center" vertical="center" wrapText="1"/>
    </xf>
    <xf numFmtId="0" fontId="11" fillId="0" borderId="85" xfId="9" applyFont="1" applyBorder="1" applyAlignment="1">
      <alignment horizontal="center" vertical="center" wrapText="1"/>
    </xf>
    <xf numFmtId="0" fontId="11" fillId="0" borderId="90" xfId="9" applyFont="1" applyBorder="1" applyAlignment="1">
      <alignment horizontal="center" vertical="center" wrapText="1"/>
    </xf>
    <xf numFmtId="0" fontId="10" fillId="0" borderId="91" xfId="9" applyBorder="1" applyAlignment="1">
      <alignment horizontal="center" vertical="center" wrapText="1"/>
    </xf>
    <xf numFmtId="0" fontId="10" fillId="0" borderId="92" xfId="9" applyBorder="1" applyAlignment="1">
      <alignment horizontal="center" vertical="center" wrapText="1"/>
    </xf>
    <xf numFmtId="0" fontId="11" fillId="0" borderId="95" xfId="9" applyFont="1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0" fontId="11" fillId="0" borderId="97" xfId="9" applyFont="1" applyBorder="1" applyAlignment="1">
      <alignment horizontal="center" vertical="center" wrapText="1"/>
    </xf>
    <xf numFmtId="0" fontId="10" fillId="0" borderId="93" xfId="9" applyBorder="1" applyAlignment="1">
      <alignment horizontal="center" vertical="center" wrapText="1"/>
    </xf>
    <xf numFmtId="0" fontId="10" fillId="0" borderId="94" xfId="9" applyBorder="1" applyAlignment="1">
      <alignment horizontal="center" vertical="center" wrapText="1"/>
    </xf>
    <xf numFmtId="0" fontId="10" fillId="0" borderId="81" xfId="9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4" xfId="9" applyBorder="1" applyAlignment="1">
      <alignment horizontal="center" vertical="center" wrapText="1"/>
    </xf>
    <xf numFmtId="0" fontId="10" fillId="0" borderId="82" xfId="9" applyBorder="1" applyAlignment="1">
      <alignment horizontal="center" vertical="center" wrapText="1"/>
    </xf>
    <xf numFmtId="0" fontId="10" fillId="0" borderId="83" xfId="9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2" xfId="9" applyBorder="1" applyAlignment="1">
      <alignment horizontal="center" vertical="center" wrapText="1"/>
    </xf>
    <xf numFmtId="0" fontId="10" fillId="0" borderId="56" xfId="9" applyBorder="1" applyAlignment="1">
      <alignment horizontal="center" vertical="center" wrapText="1"/>
    </xf>
    <xf numFmtId="0" fontId="11" fillId="0" borderId="99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131" xfId="0" applyFont="1" applyBorder="1" applyAlignment="1">
      <alignment horizontal="center" vertical="center" wrapText="1"/>
    </xf>
    <xf numFmtId="0" fontId="11" fillId="0" borderId="0" xfId="0" applyFont="1"/>
    <xf numFmtId="0" fontId="29" fillId="0" borderId="100" xfId="0" applyFont="1" applyBorder="1" applyAlignment="1">
      <alignment horizontal="center" vertical="center" wrapText="1"/>
    </xf>
    <xf numFmtId="0" fontId="29" fillId="0" borderId="99" xfId="0" applyFont="1" applyBorder="1" applyAlignment="1">
      <alignment horizontal="center" vertical="center" wrapText="1"/>
    </xf>
    <xf numFmtId="0" fontId="8" fillId="3" borderId="22" xfId="0" applyFont="1" applyFill="1" applyBorder="1"/>
    <xf numFmtId="0" fontId="8" fillId="3" borderId="49" xfId="0" applyFont="1" applyFill="1" applyBorder="1"/>
    <xf numFmtId="0" fontId="8" fillId="0" borderId="2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29" fillId="0" borderId="0" xfId="0" applyFont="1"/>
    <xf numFmtId="0" fontId="29" fillId="0" borderId="131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8" fillId="0" borderId="98" xfId="4" applyFont="1" applyBorder="1" applyAlignment="1">
      <alignment horizontal="center" vertical="top" wrapText="1"/>
    </xf>
    <xf numFmtId="0" fontId="8" fillId="0" borderId="76" xfId="4" applyFont="1" applyBorder="1" applyAlignment="1">
      <alignment horizontal="center" vertical="top" wrapText="1"/>
    </xf>
    <xf numFmtId="0" fontId="8" fillId="0" borderId="80" xfId="4" applyFont="1" applyBorder="1" applyAlignment="1">
      <alignment horizontal="center" vertical="top" wrapText="1"/>
    </xf>
    <xf numFmtId="0" fontId="8" fillId="0" borderId="74" xfId="4" applyFont="1" applyBorder="1" applyAlignment="1">
      <alignment horizontal="center" vertical="top" wrapText="1"/>
    </xf>
    <xf numFmtId="0" fontId="8" fillId="0" borderId="43" xfId="4" applyFont="1" applyBorder="1" applyAlignment="1">
      <alignment horizontal="center" vertical="top"/>
    </xf>
    <xf numFmtId="0" fontId="8" fillId="0" borderId="173" xfId="4" applyFont="1" applyBorder="1" applyAlignment="1">
      <alignment horizontal="center" vertical="top"/>
    </xf>
    <xf numFmtId="0" fontId="8" fillId="0" borderId="173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9" fillId="3" borderId="190" xfId="32" applyFont="1" applyFill="1" applyBorder="1" applyAlignment="1">
      <alignment horizontal="center" vertical="top"/>
    </xf>
    <xf numFmtId="0" fontId="29" fillId="5" borderId="190" xfId="32" applyFont="1" applyFill="1" applyBorder="1" applyAlignment="1">
      <alignment horizontal="center" vertical="top" wrapText="1"/>
    </xf>
    <xf numFmtId="0" fontId="29" fillId="5" borderId="190" xfId="32" applyFont="1" applyFill="1" applyBorder="1" applyAlignment="1">
      <alignment horizontal="center" vertical="top"/>
    </xf>
    <xf numFmtId="0" fontId="29" fillId="6" borderId="190" xfId="32" applyFont="1" applyFill="1" applyBorder="1" applyAlignment="1">
      <alignment horizontal="center" vertical="top"/>
    </xf>
    <xf numFmtId="0" fontId="29" fillId="0" borderId="190" xfId="32" applyFont="1" applyBorder="1" applyAlignment="1">
      <alignment horizontal="center" vertical="top" wrapText="1"/>
    </xf>
    <xf numFmtId="0" fontId="29" fillId="3" borderId="190" xfId="32" applyFont="1" applyFill="1" applyBorder="1" applyAlignment="1">
      <alignment horizontal="center" vertical="top" wrapText="1"/>
    </xf>
    <xf numFmtId="0" fontId="37" fillId="3" borderId="191" xfId="32" applyFont="1" applyFill="1" applyBorder="1" applyAlignment="1">
      <alignment horizontal="center" vertical="top" wrapText="1"/>
    </xf>
    <xf numFmtId="0" fontId="37" fillId="3" borderId="192" xfId="32" applyFont="1" applyFill="1" applyBorder="1" applyAlignment="1">
      <alignment horizontal="center" vertical="top" wrapText="1"/>
    </xf>
    <xf numFmtId="0" fontId="37" fillId="3" borderId="193" xfId="32" applyFont="1" applyFill="1" applyBorder="1" applyAlignment="1">
      <alignment horizontal="center" vertical="top" wrapText="1"/>
    </xf>
  </cellXfs>
  <cellStyles count="1328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5" xr:uid="{00000000-0005-0000-0000-00000C000000}"/>
    <cellStyle name="Įprastas 5 10 2" xfId="620" xr:uid="{00000000-0005-0000-0000-00000D000000}"/>
    <cellStyle name="Įprastas 5 10_8 priedas" xfId="1061" xr:uid="{00000000-0005-0000-0000-00000E000000}"/>
    <cellStyle name="Įprastas 5 11" xfId="36" xr:uid="{00000000-0005-0000-0000-00000F000000}"/>
    <cellStyle name="Įprastas 5 11 2" xfId="764" xr:uid="{00000000-0005-0000-0000-000010000000}"/>
    <cellStyle name="Įprastas 5 11_8 priedas" xfId="1286" xr:uid="{00000000-0005-0000-0000-000011000000}"/>
    <cellStyle name="Įprastas 5 12" xfId="476" xr:uid="{00000000-0005-0000-0000-000012000000}"/>
    <cellStyle name="Įprastas 5 2" xfId="14" xr:uid="{00000000-0005-0000-0000-000013000000}"/>
    <cellStyle name="Įprastas 5 2 10" xfId="37" xr:uid="{00000000-0005-0000-0000-000014000000}"/>
    <cellStyle name="Įprastas 5 2 10 2" xfId="765" xr:uid="{00000000-0005-0000-0000-000015000000}"/>
    <cellStyle name="Įprastas 5 2 10_8 priedas" xfId="1014" xr:uid="{00000000-0005-0000-0000-000016000000}"/>
    <cellStyle name="Įprastas 5 2 11" xfId="477" xr:uid="{00000000-0005-0000-0000-000017000000}"/>
    <cellStyle name="Įprastas 5 2 2" xfId="15" xr:uid="{00000000-0005-0000-0000-000018000000}"/>
    <cellStyle name="Įprastas 5 2 2 2" xfId="25" xr:uid="{00000000-0005-0000-0000-000019000000}"/>
    <cellStyle name="Įprastas 5 2 2 2 2" xfId="39" xr:uid="{00000000-0005-0000-0000-00001A000000}"/>
    <cellStyle name="Įprastas 5 2 2 2 2 2" xfId="40" xr:uid="{00000000-0005-0000-0000-00001B000000}"/>
    <cellStyle name="Įprastas 5 2 2 2 2 2 2" xfId="41" xr:uid="{00000000-0005-0000-0000-00001C000000}"/>
    <cellStyle name="Įprastas 5 2 2 2 2 2 2 2" xfId="42" xr:uid="{00000000-0005-0000-0000-00001D000000}"/>
    <cellStyle name="Įprastas 5 2 2 2 2 2 2 2 2" xfId="713" xr:uid="{00000000-0005-0000-0000-00001E000000}"/>
    <cellStyle name="Įprastas 5 2 2 2 2 2 2 2_8 priedas" xfId="1060" xr:uid="{00000000-0005-0000-0000-00001F000000}"/>
    <cellStyle name="Įprastas 5 2 2 2 2 2 2 3" xfId="43" xr:uid="{00000000-0005-0000-0000-000020000000}"/>
    <cellStyle name="Įprastas 5 2 2 2 2 2 2 3 2" xfId="857" xr:uid="{00000000-0005-0000-0000-000021000000}"/>
    <cellStyle name="Įprastas 5 2 2 2 2 2 2 3_8 priedas" xfId="1285" xr:uid="{00000000-0005-0000-0000-000022000000}"/>
    <cellStyle name="Įprastas 5 2 2 2 2 2 2 4" xfId="569" xr:uid="{00000000-0005-0000-0000-000023000000}"/>
    <cellStyle name="Įprastas 5 2 2 2 2 2 2_8 priedas" xfId="1195" xr:uid="{00000000-0005-0000-0000-000024000000}"/>
    <cellStyle name="Įprastas 5 2 2 2 2 2 3" xfId="44" xr:uid="{00000000-0005-0000-0000-000025000000}"/>
    <cellStyle name="Įprastas 5 2 2 2 2 2 3 2" xfId="45" xr:uid="{00000000-0005-0000-0000-000026000000}"/>
    <cellStyle name="Įprastas 5 2 2 2 2 2 3 2 2" xfId="761" xr:uid="{00000000-0005-0000-0000-000027000000}"/>
    <cellStyle name="Įprastas 5 2 2 2 2 2 3 2_8 priedas" xfId="1013" xr:uid="{00000000-0005-0000-0000-000028000000}"/>
    <cellStyle name="Įprastas 5 2 2 2 2 2 3 3" xfId="46" xr:uid="{00000000-0005-0000-0000-000029000000}"/>
    <cellStyle name="Įprastas 5 2 2 2 2 2 3 3 2" xfId="905" xr:uid="{00000000-0005-0000-0000-00002A000000}"/>
    <cellStyle name="Įprastas 5 2 2 2 2 2 3 3_8 priedas" xfId="1239" xr:uid="{00000000-0005-0000-0000-00002B000000}"/>
    <cellStyle name="Įprastas 5 2 2 2 2 2 3 4" xfId="617" xr:uid="{00000000-0005-0000-0000-00002C000000}"/>
    <cellStyle name="Įprastas 5 2 2 2 2 2 3_8 priedas" xfId="1149" xr:uid="{00000000-0005-0000-0000-00002D000000}"/>
    <cellStyle name="Įprastas 5 2 2 2 2 2 4" xfId="47" xr:uid="{00000000-0005-0000-0000-00002E000000}"/>
    <cellStyle name="Įprastas 5 2 2 2 2 2 4 2" xfId="665" xr:uid="{00000000-0005-0000-0000-00002F000000}"/>
    <cellStyle name="Įprastas 5 2 2 2 2 2 4_8 priedas" xfId="1109" xr:uid="{00000000-0005-0000-0000-000030000000}"/>
    <cellStyle name="Įprastas 5 2 2 2 2 2 5" xfId="48" xr:uid="{00000000-0005-0000-0000-000031000000}"/>
    <cellStyle name="Įprastas 5 2 2 2 2 2 5 2" xfId="809" xr:uid="{00000000-0005-0000-0000-000032000000}"/>
    <cellStyle name="Įprastas 5 2 2 2 2 2 5_8 priedas" xfId="972" xr:uid="{00000000-0005-0000-0000-000033000000}"/>
    <cellStyle name="Įprastas 5 2 2 2 2 2 6" xfId="521" xr:uid="{00000000-0005-0000-0000-000034000000}"/>
    <cellStyle name="Įprastas 5 2 2 2 2 2_8 priedas" xfId="913" xr:uid="{00000000-0005-0000-0000-000035000000}"/>
    <cellStyle name="Įprastas 5 2 2 2 2 3" xfId="49" xr:uid="{00000000-0005-0000-0000-000036000000}"/>
    <cellStyle name="Įprastas 5 2 2 2 2 3 2" xfId="50" xr:uid="{00000000-0005-0000-0000-000037000000}"/>
    <cellStyle name="Įprastas 5 2 2 2 2 3 2 2" xfId="689" xr:uid="{00000000-0005-0000-0000-000038000000}"/>
    <cellStyle name="Įprastas 5 2 2 2 2 3 2_8 priedas" xfId="925" xr:uid="{00000000-0005-0000-0000-000039000000}"/>
    <cellStyle name="Įprastas 5 2 2 2 2 3 3" xfId="51" xr:uid="{00000000-0005-0000-0000-00003A000000}"/>
    <cellStyle name="Įprastas 5 2 2 2 2 3 3 2" xfId="833" xr:uid="{00000000-0005-0000-0000-00003B000000}"/>
    <cellStyle name="Įprastas 5 2 2 2 2 3 3_8 priedas" xfId="924" xr:uid="{00000000-0005-0000-0000-00003C000000}"/>
    <cellStyle name="Įprastas 5 2 2 2 2 3 4" xfId="545" xr:uid="{00000000-0005-0000-0000-00003D000000}"/>
    <cellStyle name="Įprastas 5 2 2 2 2 3_8 priedas" xfId="912" xr:uid="{00000000-0005-0000-0000-00003E000000}"/>
    <cellStyle name="Įprastas 5 2 2 2 2 4" xfId="52" xr:uid="{00000000-0005-0000-0000-00003F000000}"/>
    <cellStyle name="Įprastas 5 2 2 2 2 4 2" xfId="53" xr:uid="{00000000-0005-0000-0000-000040000000}"/>
    <cellStyle name="Įprastas 5 2 2 2 2 4 2 2" xfId="737" xr:uid="{00000000-0005-0000-0000-000041000000}"/>
    <cellStyle name="Įprastas 5 2 2 2 2 4 2_8 priedas" xfId="1279" xr:uid="{00000000-0005-0000-0000-000042000000}"/>
    <cellStyle name="Įprastas 5 2 2 2 2 4 3" xfId="54" xr:uid="{00000000-0005-0000-0000-000043000000}"/>
    <cellStyle name="Įprastas 5 2 2 2 2 4 3 2" xfId="881" xr:uid="{00000000-0005-0000-0000-000044000000}"/>
    <cellStyle name="Įprastas 5 2 2 2 2 4 3_8 priedas" xfId="1143" xr:uid="{00000000-0005-0000-0000-000045000000}"/>
    <cellStyle name="Įprastas 5 2 2 2 2 4 4" xfId="593" xr:uid="{00000000-0005-0000-0000-000046000000}"/>
    <cellStyle name="Įprastas 5 2 2 2 2 4_8 priedas" xfId="908" xr:uid="{00000000-0005-0000-0000-000047000000}"/>
    <cellStyle name="Įprastas 5 2 2 2 2 5" xfId="55" xr:uid="{00000000-0005-0000-0000-000048000000}"/>
    <cellStyle name="Įprastas 5 2 2 2 2 5 2" xfId="641" xr:uid="{00000000-0005-0000-0000-000049000000}"/>
    <cellStyle name="Įprastas 5 2 2 2 2 5_8 priedas" xfId="1007" xr:uid="{00000000-0005-0000-0000-00004A000000}"/>
    <cellStyle name="Įprastas 5 2 2 2 2 6" xfId="56" xr:uid="{00000000-0005-0000-0000-00004B000000}"/>
    <cellStyle name="Įprastas 5 2 2 2 2 6 2" xfId="785" xr:uid="{00000000-0005-0000-0000-00004C000000}"/>
    <cellStyle name="Įprastas 5 2 2 2 2 6_8 priedas" xfId="1233" xr:uid="{00000000-0005-0000-0000-00004D000000}"/>
    <cellStyle name="Įprastas 5 2 2 2 2 7" xfId="497" xr:uid="{00000000-0005-0000-0000-00004E000000}"/>
    <cellStyle name="Įprastas 5 2 2 2 2_8 priedas" xfId="973" xr:uid="{00000000-0005-0000-0000-00004F000000}"/>
    <cellStyle name="Įprastas 5 2 2 2 3" xfId="57" xr:uid="{00000000-0005-0000-0000-000050000000}"/>
    <cellStyle name="Įprastas 5 2 2 2 3 2" xfId="58" xr:uid="{00000000-0005-0000-0000-000051000000}"/>
    <cellStyle name="Įprastas 5 2 2 2 3 2 2" xfId="59" xr:uid="{00000000-0005-0000-0000-000052000000}"/>
    <cellStyle name="Įprastas 5 2 2 2 3 2 2 2" xfId="701" xr:uid="{00000000-0005-0000-0000-000053000000}"/>
    <cellStyle name="Įprastas 5 2 2 2 3 2 2_8 priedas" xfId="1214" xr:uid="{00000000-0005-0000-0000-000054000000}"/>
    <cellStyle name="Įprastas 5 2 2 2 3 2 3" xfId="60" xr:uid="{00000000-0005-0000-0000-000055000000}"/>
    <cellStyle name="Įprastas 5 2 2 2 3 2 3 2" xfId="845" xr:uid="{00000000-0005-0000-0000-000056000000}"/>
    <cellStyle name="Įprastas 5 2 2 2 3 2 3_8 priedas" xfId="1080" xr:uid="{00000000-0005-0000-0000-000057000000}"/>
    <cellStyle name="Įprastas 5 2 2 2 3 2 4" xfId="557" xr:uid="{00000000-0005-0000-0000-000058000000}"/>
    <cellStyle name="Įprastas 5 2 2 2 3 2_8 priedas" xfId="966" xr:uid="{00000000-0005-0000-0000-000059000000}"/>
    <cellStyle name="Įprastas 5 2 2 2 3 3" xfId="61" xr:uid="{00000000-0005-0000-0000-00005A000000}"/>
    <cellStyle name="Įprastas 5 2 2 2 3 3 2" xfId="62" xr:uid="{00000000-0005-0000-0000-00005B000000}"/>
    <cellStyle name="Įprastas 5 2 2 2 3 3 2 2" xfId="749" xr:uid="{00000000-0005-0000-0000-00005C000000}"/>
    <cellStyle name="Įprastas 5 2 2 2 3 3 2_8 priedas" xfId="1168" xr:uid="{00000000-0005-0000-0000-00005D000000}"/>
    <cellStyle name="Įprastas 5 2 2 2 3 3 3" xfId="63" xr:uid="{00000000-0005-0000-0000-00005E000000}"/>
    <cellStyle name="Įprastas 5 2 2 2 3 3 3 2" xfId="893" xr:uid="{00000000-0005-0000-0000-00005F000000}"/>
    <cellStyle name="Įprastas 5 2 2 2 3 3 3_8 priedas" xfId="1032" xr:uid="{00000000-0005-0000-0000-000060000000}"/>
    <cellStyle name="Įprastas 5 2 2 2 3 3 4" xfId="605" xr:uid="{00000000-0005-0000-0000-000061000000}"/>
    <cellStyle name="Įprastas 5 2 2 2 3 3_8 priedas" xfId="1305" xr:uid="{00000000-0005-0000-0000-000062000000}"/>
    <cellStyle name="Įprastas 5 2 2 2 3 4" xfId="64" xr:uid="{00000000-0005-0000-0000-000063000000}"/>
    <cellStyle name="Įprastas 5 2 2 2 3 4 2" xfId="653" xr:uid="{00000000-0005-0000-0000-000064000000}"/>
    <cellStyle name="Įprastas 5 2 2 2 3 4_8 priedas" xfId="1256" xr:uid="{00000000-0005-0000-0000-000065000000}"/>
    <cellStyle name="Įprastas 5 2 2 2 3 5" xfId="65" xr:uid="{00000000-0005-0000-0000-000066000000}"/>
    <cellStyle name="Įprastas 5 2 2 2 3 5 2" xfId="797" xr:uid="{00000000-0005-0000-0000-000067000000}"/>
    <cellStyle name="Įprastas 5 2 2 2 3 5_8 priedas" xfId="1120" xr:uid="{00000000-0005-0000-0000-000068000000}"/>
    <cellStyle name="Įprastas 5 2 2 2 3 6" xfId="509" xr:uid="{00000000-0005-0000-0000-000069000000}"/>
    <cellStyle name="Įprastas 5 2 2 2 3_8 priedas" xfId="1103" xr:uid="{00000000-0005-0000-0000-00006A000000}"/>
    <cellStyle name="Įprastas 5 2 2 2 4" xfId="66" xr:uid="{00000000-0005-0000-0000-00006B000000}"/>
    <cellStyle name="Įprastas 5 2 2 2 4 2" xfId="67" xr:uid="{00000000-0005-0000-0000-00006C000000}"/>
    <cellStyle name="Įprastas 5 2 2 2 4 2 2" xfId="677" xr:uid="{00000000-0005-0000-0000-00006D000000}"/>
    <cellStyle name="Įprastas 5 2 2 2 4 2_8 priedas" xfId="943" xr:uid="{00000000-0005-0000-0000-00006E000000}"/>
    <cellStyle name="Įprastas 5 2 2 2 4 3" xfId="68" xr:uid="{00000000-0005-0000-0000-00006F000000}"/>
    <cellStyle name="Įprastas 5 2 2 2 4 3 2" xfId="821" xr:uid="{00000000-0005-0000-0000-000070000000}"/>
    <cellStyle name="Įprastas 5 2 2 2 4 3_8 priedas" xfId="1202" xr:uid="{00000000-0005-0000-0000-000071000000}"/>
    <cellStyle name="Įprastas 5 2 2 2 4 4" xfId="533" xr:uid="{00000000-0005-0000-0000-000072000000}"/>
    <cellStyle name="Įprastas 5 2 2 2 4_8 priedas" xfId="984" xr:uid="{00000000-0005-0000-0000-000073000000}"/>
    <cellStyle name="Įprastas 5 2 2 2 5" xfId="69" xr:uid="{00000000-0005-0000-0000-000074000000}"/>
    <cellStyle name="Įprastas 5 2 2 2 5 2" xfId="70" xr:uid="{00000000-0005-0000-0000-000075000000}"/>
    <cellStyle name="Įprastas 5 2 2 2 5 2 2" xfId="725" xr:uid="{00000000-0005-0000-0000-000076000000}"/>
    <cellStyle name="Įprastas 5 2 2 2 5 2_8 priedas" xfId="1293" xr:uid="{00000000-0005-0000-0000-000077000000}"/>
    <cellStyle name="Įprastas 5 2 2 2 5 3" xfId="71" xr:uid="{00000000-0005-0000-0000-000078000000}"/>
    <cellStyle name="Įprastas 5 2 2 2 5 3 2" xfId="869" xr:uid="{00000000-0005-0000-0000-000079000000}"/>
    <cellStyle name="Įprastas 5 2 2 2 5 3_8 priedas" xfId="1156" xr:uid="{00000000-0005-0000-0000-00007A000000}"/>
    <cellStyle name="Įprastas 5 2 2 2 5 4" xfId="581" xr:uid="{00000000-0005-0000-0000-00007B000000}"/>
    <cellStyle name="Įprastas 5 2 2 2 5_8 priedas" xfId="1068" xr:uid="{00000000-0005-0000-0000-00007C000000}"/>
    <cellStyle name="Įprastas 5 2 2 2 6" xfId="72" xr:uid="{00000000-0005-0000-0000-00007D000000}"/>
    <cellStyle name="Įprastas 5 2 2 2 6 2" xfId="629" xr:uid="{00000000-0005-0000-0000-00007E000000}"/>
    <cellStyle name="Įprastas 5 2 2 2 6_8 priedas" xfId="1021" xr:uid="{00000000-0005-0000-0000-00007F000000}"/>
    <cellStyle name="Įprastas 5 2 2 2 7" xfId="73" xr:uid="{00000000-0005-0000-0000-000080000000}"/>
    <cellStyle name="Įprastas 5 2 2 2 7 2" xfId="773" xr:uid="{00000000-0005-0000-0000-000081000000}"/>
    <cellStyle name="Įprastas 5 2 2 2 7_8 priedas" xfId="1246" xr:uid="{00000000-0005-0000-0000-000082000000}"/>
    <cellStyle name="Įprastas 5 2 2 2 8" xfId="485" xr:uid="{00000000-0005-0000-0000-000083000000}"/>
    <cellStyle name="Įprastas 5 2 2 2_8 priedas" xfId="38" xr:uid="{00000000-0005-0000-0000-000084000000}"/>
    <cellStyle name="Įprastas 5 2 2 3" xfId="74" xr:uid="{00000000-0005-0000-0000-000085000000}"/>
    <cellStyle name="Įprastas 5 2 2 3 2" xfId="75" xr:uid="{00000000-0005-0000-0000-000086000000}"/>
    <cellStyle name="Įprastas 5 2 2 3 2 2" xfId="76" xr:uid="{00000000-0005-0000-0000-000087000000}"/>
    <cellStyle name="Įprastas 5 2 2 3 2 2 2" xfId="77" xr:uid="{00000000-0005-0000-0000-000088000000}"/>
    <cellStyle name="Įprastas 5 2 2 3 2 2 2 2" xfId="706" xr:uid="{00000000-0005-0000-0000-000089000000}"/>
    <cellStyle name="Įprastas 5 2 2 3 2 2 2_8 priedas" xfId="1317" xr:uid="{00000000-0005-0000-0000-00008A000000}"/>
    <cellStyle name="Įprastas 5 2 2 3 2 2 3" xfId="78" xr:uid="{00000000-0005-0000-0000-00008B000000}"/>
    <cellStyle name="Įprastas 5 2 2 3 2 2 3 2" xfId="850" xr:uid="{00000000-0005-0000-0000-00008C000000}"/>
    <cellStyle name="Įprastas 5 2 2 3 2 2 3_8 priedas" xfId="1180" xr:uid="{00000000-0005-0000-0000-00008D000000}"/>
    <cellStyle name="Įprastas 5 2 2 3 2 2 4" xfId="562" xr:uid="{00000000-0005-0000-0000-00008E000000}"/>
    <cellStyle name="Įprastas 5 2 2 3 2 2_8 priedas" xfId="1092" xr:uid="{00000000-0005-0000-0000-00008F000000}"/>
    <cellStyle name="Įprastas 5 2 2 3 2 3" xfId="79" xr:uid="{00000000-0005-0000-0000-000090000000}"/>
    <cellStyle name="Įprastas 5 2 2 3 2 3 2" xfId="80" xr:uid="{00000000-0005-0000-0000-000091000000}"/>
    <cellStyle name="Įprastas 5 2 2 3 2 3 2 2" xfId="754" xr:uid="{00000000-0005-0000-0000-000092000000}"/>
    <cellStyle name="Įprastas 5 2 2 3 2 3 2_8 priedas" xfId="1268" xr:uid="{00000000-0005-0000-0000-000093000000}"/>
    <cellStyle name="Įprastas 5 2 2 3 2 3 3" xfId="81" xr:uid="{00000000-0005-0000-0000-000094000000}"/>
    <cellStyle name="Įprastas 5 2 2 3 2 3 3 2" xfId="898" xr:uid="{00000000-0005-0000-0000-000095000000}"/>
    <cellStyle name="Įprastas 5 2 2 3 2 3 3_8 priedas" xfId="1132" xr:uid="{00000000-0005-0000-0000-000096000000}"/>
    <cellStyle name="Įprastas 5 2 2 3 2 3 4" xfId="610" xr:uid="{00000000-0005-0000-0000-000097000000}"/>
    <cellStyle name="Įprastas 5 2 2 3 2 3_8 priedas" xfId="1044" xr:uid="{00000000-0005-0000-0000-000098000000}"/>
    <cellStyle name="Įprastas 5 2 2 3 2 4" xfId="82" xr:uid="{00000000-0005-0000-0000-000099000000}"/>
    <cellStyle name="Įprastas 5 2 2 3 2 4 2" xfId="658" xr:uid="{00000000-0005-0000-0000-00009A000000}"/>
    <cellStyle name="Įprastas 5 2 2 3 2 4_8 priedas" xfId="996" xr:uid="{00000000-0005-0000-0000-00009B000000}"/>
    <cellStyle name="Įprastas 5 2 2 3 2 5" xfId="83" xr:uid="{00000000-0005-0000-0000-00009C000000}"/>
    <cellStyle name="Įprastas 5 2 2 3 2 5 2" xfId="802" xr:uid="{00000000-0005-0000-0000-00009D000000}"/>
    <cellStyle name="Įprastas 5 2 2 3 2 5_8 priedas" xfId="955" xr:uid="{00000000-0005-0000-0000-00009E000000}"/>
    <cellStyle name="Įprastas 5 2 2 3 2 6" xfId="514" xr:uid="{00000000-0005-0000-0000-00009F000000}"/>
    <cellStyle name="Įprastas 5 2 2 3 2_8 priedas" xfId="1226" xr:uid="{00000000-0005-0000-0000-0000A0000000}"/>
    <cellStyle name="Įprastas 5 2 2 3 3" xfId="84" xr:uid="{00000000-0005-0000-0000-0000A1000000}"/>
    <cellStyle name="Įprastas 5 2 2 3 3 2" xfId="85" xr:uid="{00000000-0005-0000-0000-0000A2000000}"/>
    <cellStyle name="Įprastas 5 2 2 3 3 2 2" xfId="682" xr:uid="{00000000-0005-0000-0000-0000A3000000}"/>
    <cellStyle name="Įprastas 5 2 2 3 3 2_8 priedas" xfId="942" xr:uid="{00000000-0005-0000-0000-0000A4000000}"/>
    <cellStyle name="Įprastas 5 2 2 3 3 3" xfId="86" xr:uid="{00000000-0005-0000-0000-0000A5000000}"/>
    <cellStyle name="Įprastas 5 2 2 3 3 3 2" xfId="826" xr:uid="{00000000-0005-0000-0000-0000A6000000}"/>
    <cellStyle name="Įprastas 5 2 2 3 3 3_8 priedas" xfId="1196" xr:uid="{00000000-0005-0000-0000-0000A7000000}"/>
    <cellStyle name="Įprastas 5 2 2 3 3 4" xfId="538" xr:uid="{00000000-0005-0000-0000-0000A8000000}"/>
    <cellStyle name="Įprastas 5 2 2 3 3_8 priedas" xfId="926" xr:uid="{00000000-0005-0000-0000-0000A9000000}"/>
    <cellStyle name="Įprastas 5 2 2 3 4" xfId="87" xr:uid="{00000000-0005-0000-0000-0000AA000000}"/>
    <cellStyle name="Įprastas 5 2 2 3 4 2" xfId="88" xr:uid="{00000000-0005-0000-0000-0000AB000000}"/>
    <cellStyle name="Įprastas 5 2 2 3 4 2 2" xfId="730" xr:uid="{00000000-0005-0000-0000-0000AC000000}"/>
    <cellStyle name="Įprastas 5 2 2 3 4 2_8 priedas" xfId="1287" xr:uid="{00000000-0005-0000-0000-0000AD000000}"/>
    <cellStyle name="Įprastas 5 2 2 3 4 3" xfId="89" xr:uid="{00000000-0005-0000-0000-0000AE000000}"/>
    <cellStyle name="Įprastas 5 2 2 3 4 3 2" xfId="874" xr:uid="{00000000-0005-0000-0000-0000AF000000}"/>
    <cellStyle name="Įprastas 5 2 2 3 4 3_8 priedas" xfId="1150" xr:uid="{00000000-0005-0000-0000-0000B0000000}"/>
    <cellStyle name="Įprastas 5 2 2 3 4 4" xfId="586" xr:uid="{00000000-0005-0000-0000-0000B1000000}"/>
    <cellStyle name="Įprastas 5 2 2 3 4_8 priedas" xfId="1062" xr:uid="{00000000-0005-0000-0000-0000B2000000}"/>
    <cellStyle name="Įprastas 5 2 2 3 5" xfId="90" xr:uid="{00000000-0005-0000-0000-0000B3000000}"/>
    <cellStyle name="Įprastas 5 2 2 3 5 2" xfId="634" xr:uid="{00000000-0005-0000-0000-0000B4000000}"/>
    <cellStyle name="Įprastas 5 2 2 3 5_8 priedas" xfId="1015" xr:uid="{00000000-0005-0000-0000-0000B5000000}"/>
    <cellStyle name="Įprastas 5 2 2 3 6" xfId="91" xr:uid="{00000000-0005-0000-0000-0000B6000000}"/>
    <cellStyle name="Įprastas 5 2 2 3 6 2" xfId="778" xr:uid="{00000000-0005-0000-0000-0000B7000000}"/>
    <cellStyle name="Įprastas 5 2 2 3 6_8 priedas" xfId="1240" xr:uid="{00000000-0005-0000-0000-0000B8000000}"/>
    <cellStyle name="Įprastas 5 2 2 3 7" xfId="490" xr:uid="{00000000-0005-0000-0000-0000B9000000}"/>
    <cellStyle name="Įprastas 5 2 2 3_8 priedas" xfId="980" xr:uid="{00000000-0005-0000-0000-0000BA000000}"/>
    <cellStyle name="Įprastas 5 2 2 4" xfId="92" xr:uid="{00000000-0005-0000-0000-0000BB000000}"/>
    <cellStyle name="Įprastas 5 2 2 4 2" xfId="93" xr:uid="{00000000-0005-0000-0000-0000BC000000}"/>
    <cellStyle name="Įprastas 5 2 2 4 2 2" xfId="94" xr:uid="{00000000-0005-0000-0000-0000BD000000}"/>
    <cellStyle name="Įprastas 5 2 2 4 2 2 2" xfId="694" xr:uid="{00000000-0005-0000-0000-0000BE000000}"/>
    <cellStyle name="Įprastas 5 2 2 4 2 2_8 priedas" xfId="1220" xr:uid="{00000000-0005-0000-0000-0000BF000000}"/>
    <cellStyle name="Įprastas 5 2 2 4 2 3" xfId="95" xr:uid="{00000000-0005-0000-0000-0000C0000000}"/>
    <cellStyle name="Įprastas 5 2 2 4 2 3 2" xfId="838" xr:uid="{00000000-0005-0000-0000-0000C1000000}"/>
    <cellStyle name="Įprastas 5 2 2 4 2 3_8 priedas" xfId="1086" xr:uid="{00000000-0005-0000-0000-0000C2000000}"/>
    <cellStyle name="Įprastas 5 2 2 4 2 4" xfId="550" xr:uid="{00000000-0005-0000-0000-0000C3000000}"/>
    <cellStyle name="Įprastas 5 2 2 4 2_8 priedas" xfId="974" xr:uid="{00000000-0005-0000-0000-0000C4000000}"/>
    <cellStyle name="Įprastas 5 2 2 4 3" xfId="96" xr:uid="{00000000-0005-0000-0000-0000C5000000}"/>
    <cellStyle name="Įprastas 5 2 2 4 3 2" xfId="97" xr:uid="{00000000-0005-0000-0000-0000C6000000}"/>
    <cellStyle name="Įprastas 5 2 2 4 3 2 2" xfId="742" xr:uid="{00000000-0005-0000-0000-0000C7000000}"/>
    <cellStyle name="Įprastas 5 2 2 4 3 2_8 priedas" xfId="1174" xr:uid="{00000000-0005-0000-0000-0000C8000000}"/>
    <cellStyle name="Įprastas 5 2 2 4 3 3" xfId="98" xr:uid="{00000000-0005-0000-0000-0000C9000000}"/>
    <cellStyle name="Įprastas 5 2 2 4 3 3 2" xfId="886" xr:uid="{00000000-0005-0000-0000-0000CA000000}"/>
    <cellStyle name="Įprastas 5 2 2 4 3 3_8 priedas" xfId="1038" xr:uid="{00000000-0005-0000-0000-0000CB000000}"/>
    <cellStyle name="Įprastas 5 2 2 4 3 4" xfId="598" xr:uid="{00000000-0005-0000-0000-0000CC000000}"/>
    <cellStyle name="Įprastas 5 2 2 4 3_8 priedas" xfId="1311" xr:uid="{00000000-0005-0000-0000-0000CD000000}"/>
    <cellStyle name="Įprastas 5 2 2 4 4" xfId="99" xr:uid="{00000000-0005-0000-0000-0000CE000000}"/>
    <cellStyle name="Įprastas 5 2 2 4 4 2" xfId="646" xr:uid="{00000000-0005-0000-0000-0000CF000000}"/>
    <cellStyle name="Įprastas 5 2 2 4 4_8 priedas" xfId="1262" xr:uid="{00000000-0005-0000-0000-0000D0000000}"/>
    <cellStyle name="Įprastas 5 2 2 4 5" xfId="100" xr:uid="{00000000-0005-0000-0000-0000D1000000}"/>
    <cellStyle name="Įprastas 5 2 2 4 5 2" xfId="790" xr:uid="{00000000-0005-0000-0000-0000D2000000}"/>
    <cellStyle name="Įprastas 5 2 2 4 5_8 priedas" xfId="1126" xr:uid="{00000000-0005-0000-0000-0000D3000000}"/>
    <cellStyle name="Įprastas 5 2 2 4 6" xfId="502" xr:uid="{00000000-0005-0000-0000-0000D4000000}"/>
    <cellStyle name="Įprastas 5 2 2 4_8 priedas" xfId="1110" xr:uid="{00000000-0005-0000-0000-0000D5000000}"/>
    <cellStyle name="Įprastas 5 2 2 5" xfId="101" xr:uid="{00000000-0005-0000-0000-0000D6000000}"/>
    <cellStyle name="Įprastas 5 2 2 5 2" xfId="102" xr:uid="{00000000-0005-0000-0000-0000D7000000}"/>
    <cellStyle name="Įprastas 5 2 2 5 2 2" xfId="670" xr:uid="{00000000-0005-0000-0000-0000D8000000}"/>
    <cellStyle name="Įprastas 5 2 2 5 2_8 priedas" xfId="949" xr:uid="{00000000-0005-0000-0000-0000D9000000}"/>
    <cellStyle name="Įprastas 5 2 2 5 3" xfId="103" xr:uid="{00000000-0005-0000-0000-0000DA000000}"/>
    <cellStyle name="Įprastas 5 2 2 5 3 2" xfId="814" xr:uid="{00000000-0005-0000-0000-0000DB000000}"/>
    <cellStyle name="Įprastas 5 2 2 5 3_8 priedas" xfId="1208" xr:uid="{00000000-0005-0000-0000-0000DC000000}"/>
    <cellStyle name="Įprastas 5 2 2 5 4" xfId="526" xr:uid="{00000000-0005-0000-0000-0000DD000000}"/>
    <cellStyle name="Įprastas 5 2 2 5_8 priedas" xfId="990" xr:uid="{00000000-0005-0000-0000-0000DE000000}"/>
    <cellStyle name="Įprastas 5 2 2 6" xfId="104" xr:uid="{00000000-0005-0000-0000-0000DF000000}"/>
    <cellStyle name="Įprastas 5 2 2 6 2" xfId="105" xr:uid="{00000000-0005-0000-0000-0000E0000000}"/>
    <cellStyle name="Įprastas 5 2 2 6 2 2" xfId="718" xr:uid="{00000000-0005-0000-0000-0000E1000000}"/>
    <cellStyle name="Įprastas 5 2 2 6 2_8 priedas" xfId="1299" xr:uid="{00000000-0005-0000-0000-0000E2000000}"/>
    <cellStyle name="Įprastas 5 2 2 6 3" xfId="106" xr:uid="{00000000-0005-0000-0000-0000E3000000}"/>
    <cellStyle name="Įprastas 5 2 2 6 3 2" xfId="862" xr:uid="{00000000-0005-0000-0000-0000E4000000}"/>
    <cellStyle name="Įprastas 5 2 2 6 3_8 priedas" xfId="1162" xr:uid="{00000000-0005-0000-0000-0000E5000000}"/>
    <cellStyle name="Įprastas 5 2 2 6 4" xfId="574" xr:uid="{00000000-0005-0000-0000-0000E6000000}"/>
    <cellStyle name="Įprastas 5 2 2 6_8 priedas" xfId="1074" xr:uid="{00000000-0005-0000-0000-0000E7000000}"/>
    <cellStyle name="Įprastas 5 2 2 7" xfId="107" xr:uid="{00000000-0005-0000-0000-0000E8000000}"/>
    <cellStyle name="Įprastas 5 2 2 7 2" xfId="622" xr:uid="{00000000-0005-0000-0000-0000E9000000}"/>
    <cellStyle name="Įprastas 5 2 2 7_8 priedas" xfId="1027" xr:uid="{00000000-0005-0000-0000-0000EA000000}"/>
    <cellStyle name="Įprastas 5 2 2 8" xfId="108" xr:uid="{00000000-0005-0000-0000-0000EB000000}"/>
    <cellStyle name="Įprastas 5 2 2 8 2" xfId="766" xr:uid="{00000000-0005-0000-0000-0000EC000000}"/>
    <cellStyle name="Įprastas 5 2 2 8_8 priedas" xfId="1252" xr:uid="{00000000-0005-0000-0000-0000ED000000}"/>
    <cellStyle name="Įprastas 5 2 2 9" xfId="478" xr:uid="{00000000-0005-0000-0000-0000EE000000}"/>
    <cellStyle name="Įprastas 5 2 2_8 priedas" xfId="28" xr:uid="{00000000-0005-0000-0000-0000EF000000}"/>
    <cellStyle name="Įprastas 5 2 3" xfId="16" xr:uid="{00000000-0005-0000-0000-0000F0000000}"/>
    <cellStyle name="Įprastas 5 2 3 2" xfId="27" xr:uid="{00000000-0005-0000-0000-0000F1000000}"/>
    <cellStyle name="Įprastas 5 2 3 2 2" xfId="110" xr:uid="{00000000-0005-0000-0000-0000F2000000}"/>
    <cellStyle name="Įprastas 5 2 3 2 2 2" xfId="111" xr:uid="{00000000-0005-0000-0000-0000F3000000}"/>
    <cellStyle name="Įprastas 5 2 3 2 2 2 2" xfId="112" xr:uid="{00000000-0005-0000-0000-0000F4000000}"/>
    <cellStyle name="Įprastas 5 2 3 2 2 2 2 2" xfId="113" xr:uid="{00000000-0005-0000-0000-0000F5000000}"/>
    <cellStyle name="Įprastas 5 2 3 2 2 2 2 2 2" xfId="715" xr:uid="{00000000-0005-0000-0000-0000F6000000}"/>
    <cellStyle name="Įprastas 5 2 3 2 2 2 2 2_8 priedas" xfId="1050" xr:uid="{00000000-0005-0000-0000-0000F7000000}"/>
    <cellStyle name="Įprastas 5 2 3 2 2 2 2 3" xfId="114" xr:uid="{00000000-0005-0000-0000-0000F8000000}"/>
    <cellStyle name="Įprastas 5 2 3 2 2 2 2 3 2" xfId="859" xr:uid="{00000000-0005-0000-0000-0000F9000000}"/>
    <cellStyle name="Įprastas 5 2 3 2 2 2 2 3_8 priedas" xfId="1274" xr:uid="{00000000-0005-0000-0000-0000FA000000}"/>
    <cellStyle name="Įprastas 5 2 3 2 2 2 2 4" xfId="571" xr:uid="{00000000-0005-0000-0000-0000FB000000}"/>
    <cellStyle name="Įprastas 5 2 3 2 2 2 2_8 priedas" xfId="1186" xr:uid="{00000000-0005-0000-0000-0000FC000000}"/>
    <cellStyle name="Įprastas 5 2 3 2 2 2 3" xfId="115" xr:uid="{00000000-0005-0000-0000-0000FD000000}"/>
    <cellStyle name="Įprastas 5 2 3 2 2 2 3 2" xfId="116" xr:uid="{00000000-0005-0000-0000-0000FE000000}"/>
    <cellStyle name="Įprastas 5 2 3 2 2 2 3 2 2" xfId="763" xr:uid="{00000000-0005-0000-0000-0000FF000000}"/>
    <cellStyle name="Įprastas 5 2 3 2 2 2 3 2_8 priedas" xfId="1002" xr:uid="{00000000-0005-0000-0000-000000010000}"/>
    <cellStyle name="Įprastas 5 2 3 2 2 2 3 3" xfId="117" xr:uid="{00000000-0005-0000-0000-000001010000}"/>
    <cellStyle name="Įprastas 5 2 3 2 2 2 3 3 2" xfId="907" xr:uid="{00000000-0005-0000-0000-000002010000}"/>
    <cellStyle name="Įprastas 5 2 3 2 2 2 3 3_8 priedas" xfId="961" xr:uid="{00000000-0005-0000-0000-000003010000}"/>
    <cellStyle name="Įprastas 5 2 3 2 2 2 3 4" xfId="619" xr:uid="{00000000-0005-0000-0000-000004010000}"/>
    <cellStyle name="Įprastas 5 2 3 2 2 2 3_8 priedas" xfId="1138" xr:uid="{00000000-0005-0000-0000-000005010000}"/>
    <cellStyle name="Įprastas 5 2 3 2 2 2 4" xfId="118" xr:uid="{00000000-0005-0000-0000-000006010000}"/>
    <cellStyle name="Įprastas 5 2 3 2 2 2 4 2" xfId="667" xr:uid="{00000000-0005-0000-0000-000007010000}"/>
    <cellStyle name="Įprastas 5 2 3 2 2 2 4_8 priedas" xfId="932" xr:uid="{00000000-0005-0000-0000-000008010000}"/>
    <cellStyle name="Įprastas 5 2 3 2 2 2 5" xfId="119" xr:uid="{00000000-0005-0000-0000-000009010000}"/>
    <cellStyle name="Įprastas 5 2 3 2 2 2 5 2" xfId="811" xr:uid="{00000000-0005-0000-0000-00000A010000}"/>
    <cellStyle name="Įprastas 5 2 3 2 2 2 5_8 priedas" xfId="915" xr:uid="{00000000-0005-0000-0000-00000B010000}"/>
    <cellStyle name="Įprastas 5 2 3 2 2 2 6" xfId="523" xr:uid="{00000000-0005-0000-0000-00000C010000}"/>
    <cellStyle name="Įprastas 5 2 3 2 2 2_8 priedas" xfId="1323" xr:uid="{00000000-0005-0000-0000-00000D010000}"/>
    <cellStyle name="Įprastas 5 2 3 2 2 3" xfId="120" xr:uid="{00000000-0005-0000-0000-00000E010000}"/>
    <cellStyle name="Įprastas 5 2 3 2 2 3 2" xfId="121" xr:uid="{00000000-0005-0000-0000-00000F010000}"/>
    <cellStyle name="Įprastas 5 2 3 2 2 3 2 2" xfId="691" xr:uid="{00000000-0005-0000-0000-000010010000}"/>
    <cellStyle name="Įprastas 5 2 3 2 2 3 2_8 priedas" xfId="1194" xr:uid="{00000000-0005-0000-0000-000011010000}"/>
    <cellStyle name="Įprastas 5 2 3 2 2 3 3" xfId="122" xr:uid="{00000000-0005-0000-0000-000012010000}"/>
    <cellStyle name="Įprastas 5 2 3 2 2 3 3 2" xfId="835" xr:uid="{00000000-0005-0000-0000-000013010000}"/>
    <cellStyle name="Įprastas 5 2 3 2 2 3 3_8 priedas" xfId="1059" xr:uid="{00000000-0005-0000-0000-000014010000}"/>
    <cellStyle name="Įprastas 5 2 3 2 2 3 4" xfId="547" xr:uid="{00000000-0005-0000-0000-000015010000}"/>
    <cellStyle name="Įprastas 5 2 3 2 2 3_8 priedas" xfId="923" xr:uid="{00000000-0005-0000-0000-000016010000}"/>
    <cellStyle name="Įprastas 5 2 3 2 2 4" xfId="123" xr:uid="{00000000-0005-0000-0000-000017010000}"/>
    <cellStyle name="Įprastas 5 2 3 2 2 4 2" xfId="124" xr:uid="{00000000-0005-0000-0000-000018010000}"/>
    <cellStyle name="Įprastas 5 2 3 2 2 4 2 2" xfId="739" xr:uid="{00000000-0005-0000-0000-000019010000}"/>
    <cellStyle name="Įprastas 5 2 3 2 2 4 2_8 priedas" xfId="1148" xr:uid="{00000000-0005-0000-0000-00001A010000}"/>
    <cellStyle name="Įprastas 5 2 3 2 2 4 3" xfId="125" xr:uid="{00000000-0005-0000-0000-00001B010000}"/>
    <cellStyle name="Įprastas 5 2 3 2 2 4 3 2" xfId="883" xr:uid="{00000000-0005-0000-0000-00001C010000}"/>
    <cellStyle name="Įprastas 5 2 3 2 2 4 3_8 priedas" xfId="1012" xr:uid="{00000000-0005-0000-0000-00001D010000}"/>
    <cellStyle name="Įprastas 5 2 3 2 2 4 4" xfId="595" xr:uid="{00000000-0005-0000-0000-00001E010000}"/>
    <cellStyle name="Įprastas 5 2 3 2 2 4_8 priedas" xfId="1284" xr:uid="{00000000-0005-0000-0000-00001F010000}"/>
    <cellStyle name="Įprastas 5 2 3 2 2 5" xfId="126" xr:uid="{00000000-0005-0000-0000-000020010000}"/>
    <cellStyle name="Įprastas 5 2 3 2 2 5 2" xfId="643" xr:uid="{00000000-0005-0000-0000-000021010000}"/>
    <cellStyle name="Įprastas 5 2 3 2 2 5_8 priedas" xfId="1238" xr:uid="{00000000-0005-0000-0000-000022010000}"/>
    <cellStyle name="Įprastas 5 2 3 2 2 6" xfId="127" xr:uid="{00000000-0005-0000-0000-000023010000}"/>
    <cellStyle name="Įprastas 5 2 3 2 2 6 2" xfId="787" xr:uid="{00000000-0005-0000-0000-000024010000}"/>
    <cellStyle name="Įprastas 5 2 3 2 2 6_8 priedas" xfId="1108" xr:uid="{00000000-0005-0000-0000-000025010000}"/>
    <cellStyle name="Įprastas 5 2 3 2 2 7" xfId="499" xr:uid="{00000000-0005-0000-0000-000026010000}"/>
    <cellStyle name="Įprastas 5 2 3 2 2_8 priedas" xfId="1098" xr:uid="{00000000-0005-0000-0000-000027010000}"/>
    <cellStyle name="Įprastas 5 2 3 2 3" xfId="128" xr:uid="{00000000-0005-0000-0000-000028010000}"/>
    <cellStyle name="Įprastas 5 2 3 2 3 2" xfId="129" xr:uid="{00000000-0005-0000-0000-000029010000}"/>
    <cellStyle name="Įprastas 5 2 3 2 3 2 2" xfId="130" xr:uid="{00000000-0005-0000-0000-00002A010000}"/>
    <cellStyle name="Įprastas 5 2 3 2 3 2 2 2" xfId="703" xr:uid="{00000000-0005-0000-0000-00002B010000}"/>
    <cellStyle name="Įprastas 5 2 3 2 3 2 2_8 priedas" xfId="1085" xr:uid="{00000000-0005-0000-0000-00002C010000}"/>
    <cellStyle name="Įprastas 5 2 3 2 3 2 3" xfId="131" xr:uid="{00000000-0005-0000-0000-00002D010000}"/>
    <cellStyle name="Įprastas 5 2 3 2 3 2 3 2" xfId="847" xr:uid="{00000000-0005-0000-0000-00002E010000}"/>
    <cellStyle name="Įprastas 5 2 3 2 3 2 3_8 priedas" xfId="1310" xr:uid="{00000000-0005-0000-0000-00002F010000}"/>
    <cellStyle name="Įprastas 5 2 3 2 3 2 4" xfId="559" xr:uid="{00000000-0005-0000-0000-000030010000}"/>
    <cellStyle name="Įprastas 5 2 3 2 3 2_8 priedas" xfId="1219" xr:uid="{00000000-0005-0000-0000-000031010000}"/>
    <cellStyle name="Įprastas 5 2 3 2 3 3" xfId="132" xr:uid="{00000000-0005-0000-0000-000032010000}"/>
    <cellStyle name="Įprastas 5 2 3 2 3 3 2" xfId="133" xr:uid="{00000000-0005-0000-0000-000033010000}"/>
    <cellStyle name="Įprastas 5 2 3 2 3 3 2 2" xfId="751" xr:uid="{00000000-0005-0000-0000-000034010000}"/>
    <cellStyle name="Įprastas 5 2 3 2 3 3 2_8 priedas" xfId="1037" xr:uid="{00000000-0005-0000-0000-000035010000}"/>
    <cellStyle name="Įprastas 5 2 3 2 3 3 3" xfId="134" xr:uid="{00000000-0005-0000-0000-000036010000}"/>
    <cellStyle name="Įprastas 5 2 3 2 3 3 3 2" xfId="895" xr:uid="{00000000-0005-0000-0000-000037010000}"/>
    <cellStyle name="Įprastas 5 2 3 2 3 3 3_8 priedas" xfId="1261" xr:uid="{00000000-0005-0000-0000-000038010000}"/>
    <cellStyle name="Įprastas 5 2 3 2 3 3 4" xfId="607" xr:uid="{00000000-0005-0000-0000-000039010000}"/>
    <cellStyle name="Įprastas 5 2 3 2 3 3_8 priedas" xfId="1173" xr:uid="{00000000-0005-0000-0000-00003A010000}"/>
    <cellStyle name="Įprastas 5 2 3 2 3 4" xfId="135" xr:uid="{00000000-0005-0000-0000-00003B010000}"/>
    <cellStyle name="Įprastas 5 2 3 2 3 4 2" xfId="655" xr:uid="{00000000-0005-0000-0000-00003C010000}"/>
    <cellStyle name="Įprastas 5 2 3 2 3 4_8 priedas" xfId="1125" xr:uid="{00000000-0005-0000-0000-00003D010000}"/>
    <cellStyle name="Įprastas 5 2 3 2 3 5" xfId="136" xr:uid="{00000000-0005-0000-0000-00003E010000}"/>
    <cellStyle name="Įprastas 5 2 3 2 3 5 2" xfId="799" xr:uid="{00000000-0005-0000-0000-00003F010000}"/>
    <cellStyle name="Įprastas 5 2 3 2 3 5_8 priedas" xfId="989" xr:uid="{00000000-0005-0000-0000-000040010000}"/>
    <cellStyle name="Įprastas 5 2 3 2 3 6" xfId="511" xr:uid="{00000000-0005-0000-0000-000041010000}"/>
    <cellStyle name="Įprastas 5 2 3 2 3_8 priedas" xfId="971" xr:uid="{00000000-0005-0000-0000-000042010000}"/>
    <cellStyle name="Įprastas 5 2 3 2 4" xfId="137" xr:uid="{00000000-0005-0000-0000-000043010000}"/>
    <cellStyle name="Įprastas 5 2 3 2 4 2" xfId="138" xr:uid="{00000000-0005-0000-0000-000044010000}"/>
    <cellStyle name="Įprastas 5 2 3 2 4 2 2" xfId="679" xr:uid="{00000000-0005-0000-0000-000045010000}"/>
    <cellStyle name="Įprastas 5 2 3 2 4 2_8 priedas" xfId="1207" xr:uid="{00000000-0005-0000-0000-000046010000}"/>
    <cellStyle name="Įprastas 5 2 3 2 4 3" xfId="139" xr:uid="{00000000-0005-0000-0000-000047010000}"/>
    <cellStyle name="Įprastas 5 2 3 2 4 3 2" xfId="823" xr:uid="{00000000-0005-0000-0000-000048010000}"/>
    <cellStyle name="Įprastas 5 2 3 2 4 3_8 priedas" xfId="1073" xr:uid="{00000000-0005-0000-0000-000049010000}"/>
    <cellStyle name="Įprastas 5 2 3 2 4 4" xfId="535" xr:uid="{00000000-0005-0000-0000-00004A010000}"/>
    <cellStyle name="Įprastas 5 2 3 2 4_8 priedas" xfId="948" xr:uid="{00000000-0005-0000-0000-00004B010000}"/>
    <cellStyle name="Įprastas 5 2 3 2 5" xfId="140" xr:uid="{00000000-0005-0000-0000-00004C010000}"/>
    <cellStyle name="Įprastas 5 2 3 2 5 2" xfId="141" xr:uid="{00000000-0005-0000-0000-00004D010000}"/>
    <cellStyle name="Įprastas 5 2 3 2 5 2 2" xfId="727" xr:uid="{00000000-0005-0000-0000-00004E010000}"/>
    <cellStyle name="Įprastas 5 2 3 2 5 2_8 priedas" xfId="1161" xr:uid="{00000000-0005-0000-0000-00004F010000}"/>
    <cellStyle name="Įprastas 5 2 3 2 5 3" xfId="142" xr:uid="{00000000-0005-0000-0000-000050010000}"/>
    <cellStyle name="Įprastas 5 2 3 2 5 3 2" xfId="871" xr:uid="{00000000-0005-0000-0000-000051010000}"/>
    <cellStyle name="Įprastas 5 2 3 2 5 3_8 priedas" xfId="1026" xr:uid="{00000000-0005-0000-0000-000052010000}"/>
    <cellStyle name="Įprastas 5 2 3 2 5 4" xfId="583" xr:uid="{00000000-0005-0000-0000-000053010000}"/>
    <cellStyle name="Įprastas 5 2 3 2 5_8 priedas" xfId="1298" xr:uid="{00000000-0005-0000-0000-000054010000}"/>
    <cellStyle name="Įprastas 5 2 3 2 6" xfId="143" xr:uid="{00000000-0005-0000-0000-000055010000}"/>
    <cellStyle name="Įprastas 5 2 3 2 6 2" xfId="631" xr:uid="{00000000-0005-0000-0000-000056010000}"/>
    <cellStyle name="Įprastas 5 2 3 2 6_8 priedas" xfId="1251" xr:uid="{00000000-0005-0000-0000-000057010000}"/>
    <cellStyle name="Įprastas 5 2 3 2 7" xfId="144" xr:uid="{00000000-0005-0000-0000-000058010000}"/>
    <cellStyle name="Įprastas 5 2 3 2 7 2" xfId="775" xr:uid="{00000000-0005-0000-0000-000059010000}"/>
    <cellStyle name="Įprastas 5 2 3 2 7_8 priedas" xfId="1117" xr:uid="{00000000-0005-0000-0000-00005A010000}"/>
    <cellStyle name="Įprastas 5 2 3 2 8" xfId="487" xr:uid="{00000000-0005-0000-0000-00005B010000}"/>
    <cellStyle name="Įprastas 5 2 3 2_8 priedas" xfId="109" xr:uid="{00000000-0005-0000-0000-00005C010000}"/>
    <cellStyle name="Įprastas 5 2 3 3" xfId="145" xr:uid="{00000000-0005-0000-0000-00005D010000}"/>
    <cellStyle name="Įprastas 5 2 3 3 2" xfId="146" xr:uid="{00000000-0005-0000-0000-00005E010000}"/>
    <cellStyle name="Įprastas 5 2 3 3 2 2" xfId="147" xr:uid="{00000000-0005-0000-0000-00005F010000}"/>
    <cellStyle name="Įprastas 5 2 3 3 2 2 2" xfId="148" xr:uid="{00000000-0005-0000-0000-000060010000}"/>
    <cellStyle name="Įprastas 5 2 3 3 2 2 2 2" xfId="707" xr:uid="{00000000-0005-0000-0000-000061010000}"/>
    <cellStyle name="Įprastas 5 2 3 3 2 2 2_8 priedas" xfId="1185" xr:uid="{00000000-0005-0000-0000-000062010000}"/>
    <cellStyle name="Įprastas 5 2 3 3 2 2 3" xfId="149" xr:uid="{00000000-0005-0000-0000-000063010000}"/>
    <cellStyle name="Įprastas 5 2 3 3 2 2 3 2" xfId="851" xr:uid="{00000000-0005-0000-0000-000064010000}"/>
    <cellStyle name="Įprastas 5 2 3 3 2 2 3_8 priedas" xfId="1049" xr:uid="{00000000-0005-0000-0000-000065010000}"/>
    <cellStyle name="Įprastas 5 2 3 3 2 2 4" xfId="563" xr:uid="{00000000-0005-0000-0000-000066010000}"/>
    <cellStyle name="Įprastas 5 2 3 3 2 2_8 priedas" xfId="1322" xr:uid="{00000000-0005-0000-0000-000067010000}"/>
    <cellStyle name="Įprastas 5 2 3 3 2 3" xfId="150" xr:uid="{00000000-0005-0000-0000-000068010000}"/>
    <cellStyle name="Įprastas 5 2 3 3 2 3 2" xfId="151" xr:uid="{00000000-0005-0000-0000-000069010000}"/>
    <cellStyle name="Įprastas 5 2 3 3 2 3 2 2" xfId="755" xr:uid="{00000000-0005-0000-0000-00006A010000}"/>
    <cellStyle name="Įprastas 5 2 3 3 2 3 2_8 priedas" xfId="1137" xr:uid="{00000000-0005-0000-0000-00006B010000}"/>
    <cellStyle name="Įprastas 5 2 3 3 2 3 3" xfId="152" xr:uid="{00000000-0005-0000-0000-00006C010000}"/>
    <cellStyle name="Įprastas 5 2 3 3 2 3 3 2" xfId="899" xr:uid="{00000000-0005-0000-0000-00006D010000}"/>
    <cellStyle name="Įprastas 5 2 3 3 2 3 3_8 priedas" xfId="1001" xr:uid="{00000000-0005-0000-0000-00006E010000}"/>
    <cellStyle name="Įprastas 5 2 3 3 2 3 4" xfId="611" xr:uid="{00000000-0005-0000-0000-00006F010000}"/>
    <cellStyle name="Įprastas 5 2 3 3 2 3_8 priedas" xfId="1273" xr:uid="{00000000-0005-0000-0000-000070010000}"/>
    <cellStyle name="Įprastas 5 2 3 3 2 4" xfId="153" xr:uid="{00000000-0005-0000-0000-000071010000}"/>
    <cellStyle name="Įprastas 5 2 3 3 2 4 2" xfId="659" xr:uid="{00000000-0005-0000-0000-000072010000}"/>
    <cellStyle name="Įprastas 5 2 3 3 2 4_8 priedas" xfId="960" xr:uid="{00000000-0005-0000-0000-000073010000}"/>
    <cellStyle name="Įprastas 5 2 3 3 2 5" xfId="154" xr:uid="{00000000-0005-0000-0000-000074010000}"/>
    <cellStyle name="Įprastas 5 2 3 3 2 5 2" xfId="803" xr:uid="{00000000-0005-0000-0000-000075010000}"/>
    <cellStyle name="Įprastas 5 2 3 3 2 5_8 priedas" xfId="931" xr:uid="{00000000-0005-0000-0000-000076010000}"/>
    <cellStyle name="Įprastas 5 2 3 3 2 6" xfId="515" xr:uid="{00000000-0005-0000-0000-000077010000}"/>
    <cellStyle name="Įprastas 5 2 3 3 2_8 priedas" xfId="1097" xr:uid="{00000000-0005-0000-0000-000078010000}"/>
    <cellStyle name="Įprastas 5 2 3 3 3" xfId="155" xr:uid="{00000000-0005-0000-0000-000079010000}"/>
    <cellStyle name="Įprastas 5 2 3 3 3 2" xfId="156" xr:uid="{00000000-0005-0000-0000-00007A010000}"/>
    <cellStyle name="Įprastas 5 2 3 3 3 2 2" xfId="683" xr:uid="{00000000-0005-0000-0000-00007B010000}"/>
    <cellStyle name="Įprastas 5 2 3 3 3 2_8 priedas" xfId="1200" xr:uid="{00000000-0005-0000-0000-00007C010000}"/>
    <cellStyle name="Įprastas 5 2 3 3 3 3" xfId="157" xr:uid="{00000000-0005-0000-0000-00007D010000}"/>
    <cellStyle name="Įprastas 5 2 3 3 3 3 2" xfId="827" xr:uid="{00000000-0005-0000-0000-00007E010000}"/>
    <cellStyle name="Įprastas 5 2 3 3 3 3_8 priedas" xfId="1066" xr:uid="{00000000-0005-0000-0000-00007F010000}"/>
    <cellStyle name="Įprastas 5 2 3 3 3 4" xfId="539" xr:uid="{00000000-0005-0000-0000-000080010000}"/>
    <cellStyle name="Įprastas 5 2 3 3 3_8 priedas" xfId="941" xr:uid="{00000000-0005-0000-0000-000081010000}"/>
    <cellStyle name="Įprastas 5 2 3 3 4" xfId="158" xr:uid="{00000000-0005-0000-0000-000082010000}"/>
    <cellStyle name="Įprastas 5 2 3 3 4 2" xfId="159" xr:uid="{00000000-0005-0000-0000-000083010000}"/>
    <cellStyle name="Įprastas 5 2 3 3 4 2 2" xfId="731" xr:uid="{00000000-0005-0000-0000-000084010000}"/>
    <cellStyle name="Įprastas 5 2 3 3 4 2_8 priedas" xfId="1154" xr:uid="{00000000-0005-0000-0000-000085010000}"/>
    <cellStyle name="Įprastas 5 2 3 3 4 3" xfId="160" xr:uid="{00000000-0005-0000-0000-000086010000}"/>
    <cellStyle name="Įprastas 5 2 3 3 4 3 2" xfId="875" xr:uid="{00000000-0005-0000-0000-000087010000}"/>
    <cellStyle name="Įprastas 5 2 3 3 4 3_8 priedas" xfId="1019" xr:uid="{00000000-0005-0000-0000-000088010000}"/>
    <cellStyle name="Įprastas 5 2 3 3 4 4" xfId="587" xr:uid="{00000000-0005-0000-0000-000089010000}"/>
    <cellStyle name="Įprastas 5 2 3 3 4_8 priedas" xfId="1291" xr:uid="{00000000-0005-0000-0000-00008A010000}"/>
    <cellStyle name="Įprastas 5 2 3 3 5" xfId="161" xr:uid="{00000000-0005-0000-0000-00008B010000}"/>
    <cellStyle name="Įprastas 5 2 3 3 5 2" xfId="635" xr:uid="{00000000-0005-0000-0000-00008C010000}"/>
    <cellStyle name="Įprastas 5 2 3 3 5_8 priedas" xfId="1244" xr:uid="{00000000-0005-0000-0000-00008D010000}"/>
    <cellStyle name="Įprastas 5 2 3 3 6" xfId="162" xr:uid="{00000000-0005-0000-0000-00008E010000}"/>
    <cellStyle name="Įprastas 5 2 3 3 6 2" xfId="779" xr:uid="{00000000-0005-0000-0000-00008F010000}"/>
    <cellStyle name="Įprastas 5 2 3 3 6_8 priedas" xfId="1114" xr:uid="{00000000-0005-0000-0000-000090010000}"/>
    <cellStyle name="Įprastas 5 2 3 3 7" xfId="491" xr:uid="{00000000-0005-0000-0000-000091010000}"/>
    <cellStyle name="Įprastas 5 2 3 3_8 priedas" xfId="1231" xr:uid="{00000000-0005-0000-0000-000092010000}"/>
    <cellStyle name="Įprastas 5 2 3 4" xfId="163" xr:uid="{00000000-0005-0000-0000-000093010000}"/>
    <cellStyle name="Įprastas 5 2 3 4 2" xfId="164" xr:uid="{00000000-0005-0000-0000-000094010000}"/>
    <cellStyle name="Įprastas 5 2 3 4 2 2" xfId="165" xr:uid="{00000000-0005-0000-0000-000095010000}"/>
    <cellStyle name="Įprastas 5 2 3 4 2 2 2" xfId="695" xr:uid="{00000000-0005-0000-0000-000096010000}"/>
    <cellStyle name="Įprastas 5 2 3 4 2 2_8 priedas" xfId="1090" xr:uid="{00000000-0005-0000-0000-000097010000}"/>
    <cellStyle name="Įprastas 5 2 3 4 2 3" xfId="166" xr:uid="{00000000-0005-0000-0000-000098010000}"/>
    <cellStyle name="Įprastas 5 2 3 4 2 3 2" xfId="839" xr:uid="{00000000-0005-0000-0000-000099010000}"/>
    <cellStyle name="Įprastas 5 2 3 4 2 3_8 priedas" xfId="1315" xr:uid="{00000000-0005-0000-0000-00009A010000}"/>
    <cellStyle name="Įprastas 5 2 3 4 2 4" xfId="551" xr:uid="{00000000-0005-0000-0000-00009B010000}"/>
    <cellStyle name="Įprastas 5 2 3 4 2_8 priedas" xfId="1224" xr:uid="{00000000-0005-0000-0000-00009C010000}"/>
    <cellStyle name="Įprastas 5 2 3 4 3" xfId="167" xr:uid="{00000000-0005-0000-0000-00009D010000}"/>
    <cellStyle name="Įprastas 5 2 3 4 3 2" xfId="168" xr:uid="{00000000-0005-0000-0000-00009E010000}"/>
    <cellStyle name="Įprastas 5 2 3 4 3 2 2" xfId="743" xr:uid="{00000000-0005-0000-0000-00009F010000}"/>
    <cellStyle name="Įprastas 5 2 3 4 3 2_8 priedas" xfId="1042" xr:uid="{00000000-0005-0000-0000-0000A0010000}"/>
    <cellStyle name="Įprastas 5 2 3 4 3 3" xfId="169" xr:uid="{00000000-0005-0000-0000-0000A1010000}"/>
    <cellStyle name="Įprastas 5 2 3 4 3 3 2" xfId="887" xr:uid="{00000000-0005-0000-0000-0000A2010000}"/>
    <cellStyle name="Įprastas 5 2 3 4 3 3_8 priedas" xfId="1266" xr:uid="{00000000-0005-0000-0000-0000A3010000}"/>
    <cellStyle name="Įprastas 5 2 3 4 3 4" xfId="599" xr:uid="{00000000-0005-0000-0000-0000A4010000}"/>
    <cellStyle name="Įprastas 5 2 3 4 3_8 priedas" xfId="1178" xr:uid="{00000000-0005-0000-0000-0000A5010000}"/>
    <cellStyle name="Įprastas 5 2 3 4 4" xfId="170" xr:uid="{00000000-0005-0000-0000-0000A6010000}"/>
    <cellStyle name="Įprastas 5 2 3 4 4 2" xfId="647" xr:uid="{00000000-0005-0000-0000-0000A7010000}"/>
    <cellStyle name="Įprastas 5 2 3 4 4_8 priedas" xfId="1130" xr:uid="{00000000-0005-0000-0000-0000A8010000}"/>
    <cellStyle name="Įprastas 5 2 3 4 5" xfId="171" xr:uid="{00000000-0005-0000-0000-0000A9010000}"/>
    <cellStyle name="Įprastas 5 2 3 4 5 2" xfId="791" xr:uid="{00000000-0005-0000-0000-0000AA010000}"/>
    <cellStyle name="Įprastas 5 2 3 4 5_8 priedas" xfId="994" xr:uid="{00000000-0005-0000-0000-0000AB010000}"/>
    <cellStyle name="Įprastas 5 2 3 4 6" xfId="503" xr:uid="{00000000-0005-0000-0000-0000AC010000}"/>
    <cellStyle name="Įprastas 5 2 3 4_8 priedas" xfId="978" xr:uid="{00000000-0005-0000-0000-0000AD010000}"/>
    <cellStyle name="Įprastas 5 2 3 5" xfId="172" xr:uid="{00000000-0005-0000-0000-0000AE010000}"/>
    <cellStyle name="Įprastas 5 2 3 5 2" xfId="173" xr:uid="{00000000-0005-0000-0000-0000AF010000}"/>
    <cellStyle name="Įprastas 5 2 3 5 2 2" xfId="671" xr:uid="{00000000-0005-0000-0000-0000B0010000}"/>
    <cellStyle name="Įprastas 5 2 3 5 2_8 priedas" xfId="1212" xr:uid="{00000000-0005-0000-0000-0000B1010000}"/>
    <cellStyle name="Įprastas 5 2 3 5 3" xfId="174" xr:uid="{00000000-0005-0000-0000-0000B2010000}"/>
    <cellStyle name="Įprastas 5 2 3 5 3 2" xfId="815" xr:uid="{00000000-0005-0000-0000-0000B3010000}"/>
    <cellStyle name="Įprastas 5 2 3 5 3_8 priedas" xfId="1078" xr:uid="{00000000-0005-0000-0000-0000B4010000}"/>
    <cellStyle name="Įprastas 5 2 3 5 4" xfId="527" xr:uid="{00000000-0005-0000-0000-0000B5010000}"/>
    <cellStyle name="Įprastas 5 2 3 5_8 priedas" xfId="953" xr:uid="{00000000-0005-0000-0000-0000B6010000}"/>
    <cellStyle name="Įprastas 5 2 3 6" xfId="175" xr:uid="{00000000-0005-0000-0000-0000B7010000}"/>
    <cellStyle name="Įprastas 5 2 3 6 2" xfId="176" xr:uid="{00000000-0005-0000-0000-0000B8010000}"/>
    <cellStyle name="Įprastas 5 2 3 6 2 2" xfId="719" xr:uid="{00000000-0005-0000-0000-0000B9010000}"/>
    <cellStyle name="Įprastas 5 2 3 6 2_8 priedas" xfId="1166" xr:uid="{00000000-0005-0000-0000-0000BA010000}"/>
    <cellStyle name="Įprastas 5 2 3 6 3" xfId="177" xr:uid="{00000000-0005-0000-0000-0000BB010000}"/>
    <cellStyle name="Įprastas 5 2 3 6 3 2" xfId="863" xr:uid="{00000000-0005-0000-0000-0000BC010000}"/>
    <cellStyle name="Įprastas 5 2 3 6 3_8 priedas" xfId="1030" xr:uid="{00000000-0005-0000-0000-0000BD010000}"/>
    <cellStyle name="Įprastas 5 2 3 6 4" xfId="575" xr:uid="{00000000-0005-0000-0000-0000BE010000}"/>
    <cellStyle name="Įprastas 5 2 3 6_8 priedas" xfId="1303" xr:uid="{00000000-0005-0000-0000-0000BF010000}"/>
    <cellStyle name="Įprastas 5 2 3 7" xfId="178" xr:uid="{00000000-0005-0000-0000-0000C0010000}"/>
    <cellStyle name="Įprastas 5 2 3 7 2" xfId="623" xr:uid="{00000000-0005-0000-0000-0000C1010000}"/>
    <cellStyle name="Įprastas 5 2 3 7_8 priedas" xfId="1254" xr:uid="{00000000-0005-0000-0000-0000C2010000}"/>
    <cellStyle name="Įprastas 5 2 3 8" xfId="179" xr:uid="{00000000-0005-0000-0000-0000C3010000}"/>
    <cellStyle name="Įprastas 5 2 3 8 2" xfId="767" xr:uid="{00000000-0005-0000-0000-0000C4010000}"/>
    <cellStyle name="Įprastas 5 2 3 8_8 priedas" xfId="1118" xr:uid="{00000000-0005-0000-0000-0000C5010000}"/>
    <cellStyle name="Įprastas 5 2 3 9" xfId="479" xr:uid="{00000000-0005-0000-0000-0000C6010000}"/>
    <cellStyle name="Įprastas 5 2 3_8 priedas" xfId="29" xr:uid="{00000000-0005-0000-0000-0000C7010000}"/>
    <cellStyle name="Įprastas 5 2 4" xfId="23" xr:uid="{00000000-0005-0000-0000-0000C8010000}"/>
    <cellStyle name="Įprastas 5 2 4 2" xfId="181" xr:uid="{00000000-0005-0000-0000-0000C9010000}"/>
    <cellStyle name="Įprastas 5 2 4 2 2" xfId="182" xr:uid="{00000000-0005-0000-0000-0000CA010000}"/>
    <cellStyle name="Įprastas 5 2 4 2 2 2" xfId="183" xr:uid="{00000000-0005-0000-0000-0000CB010000}"/>
    <cellStyle name="Įprastas 5 2 4 2 2 2 2" xfId="184" xr:uid="{00000000-0005-0000-0000-0000CC010000}"/>
    <cellStyle name="Įprastas 5 2 4 2 2 2 2 2" xfId="711" xr:uid="{00000000-0005-0000-0000-0000CD010000}"/>
    <cellStyle name="Įprastas 5 2 4 2 2 2 2_8 priedas" xfId="1053" xr:uid="{00000000-0005-0000-0000-0000CE010000}"/>
    <cellStyle name="Įprastas 5 2 4 2 2 2 3" xfId="185" xr:uid="{00000000-0005-0000-0000-0000CF010000}"/>
    <cellStyle name="Įprastas 5 2 4 2 2 2 3 2" xfId="855" xr:uid="{00000000-0005-0000-0000-0000D0010000}"/>
    <cellStyle name="Įprastas 5 2 4 2 2 2 3_8 priedas" xfId="1277" xr:uid="{00000000-0005-0000-0000-0000D1010000}"/>
    <cellStyle name="Įprastas 5 2 4 2 2 2 4" xfId="567" xr:uid="{00000000-0005-0000-0000-0000D2010000}"/>
    <cellStyle name="Įprastas 5 2 4 2 2 2_8 priedas" xfId="1189" xr:uid="{00000000-0005-0000-0000-0000D3010000}"/>
    <cellStyle name="Įprastas 5 2 4 2 2 3" xfId="186" xr:uid="{00000000-0005-0000-0000-0000D4010000}"/>
    <cellStyle name="Įprastas 5 2 4 2 2 3 2" xfId="187" xr:uid="{00000000-0005-0000-0000-0000D5010000}"/>
    <cellStyle name="Įprastas 5 2 4 2 2 3 2 2" xfId="759" xr:uid="{00000000-0005-0000-0000-0000D6010000}"/>
    <cellStyle name="Įprastas 5 2 4 2 2 3 2_8 priedas" xfId="1005" xr:uid="{00000000-0005-0000-0000-0000D7010000}"/>
    <cellStyle name="Įprastas 5 2 4 2 2 3 3" xfId="188" xr:uid="{00000000-0005-0000-0000-0000D8010000}"/>
    <cellStyle name="Įprastas 5 2 4 2 2 3 3 2" xfId="903" xr:uid="{00000000-0005-0000-0000-0000D9010000}"/>
    <cellStyle name="Įprastas 5 2 4 2 2 3 3_8 priedas" xfId="964" xr:uid="{00000000-0005-0000-0000-0000DA010000}"/>
    <cellStyle name="Įprastas 5 2 4 2 2 3 4" xfId="615" xr:uid="{00000000-0005-0000-0000-0000DB010000}"/>
    <cellStyle name="Įprastas 5 2 4 2 2 3_8 priedas" xfId="1141" xr:uid="{00000000-0005-0000-0000-0000DC010000}"/>
    <cellStyle name="Įprastas 5 2 4 2 2 4" xfId="189" xr:uid="{00000000-0005-0000-0000-0000DD010000}"/>
    <cellStyle name="Įprastas 5 2 4 2 2 4 2" xfId="663" xr:uid="{00000000-0005-0000-0000-0000DE010000}"/>
    <cellStyle name="Įprastas 5 2 4 2 2 4_8 priedas" xfId="935" xr:uid="{00000000-0005-0000-0000-0000DF010000}"/>
    <cellStyle name="Įprastas 5 2 4 2 2 5" xfId="190" xr:uid="{00000000-0005-0000-0000-0000E0010000}"/>
    <cellStyle name="Įprastas 5 2 4 2 2 5 2" xfId="807" xr:uid="{00000000-0005-0000-0000-0000E1010000}"/>
    <cellStyle name="Įprastas 5 2 4 2 2 5_8 priedas" xfId="918" xr:uid="{00000000-0005-0000-0000-0000E2010000}"/>
    <cellStyle name="Įprastas 5 2 4 2 2 6" xfId="519" xr:uid="{00000000-0005-0000-0000-0000E3010000}"/>
    <cellStyle name="Įprastas 5 2 4 2 2_8 priedas" xfId="1326" xr:uid="{00000000-0005-0000-0000-0000E4010000}"/>
    <cellStyle name="Įprastas 5 2 4 2 3" xfId="191" xr:uid="{00000000-0005-0000-0000-0000E5010000}"/>
    <cellStyle name="Įprastas 5 2 4 2 3 2" xfId="192" xr:uid="{00000000-0005-0000-0000-0000E6010000}"/>
    <cellStyle name="Įprastas 5 2 4 2 3 2 2" xfId="687" xr:uid="{00000000-0005-0000-0000-0000E7010000}"/>
    <cellStyle name="Įprastas 5 2 4 2 3 2_8 priedas" xfId="922" xr:uid="{00000000-0005-0000-0000-0000E8010000}"/>
    <cellStyle name="Įprastas 5 2 4 2 3 3" xfId="193" xr:uid="{00000000-0005-0000-0000-0000E9010000}"/>
    <cellStyle name="Įprastas 5 2 4 2 3 3 2" xfId="831" xr:uid="{00000000-0005-0000-0000-0000EA010000}"/>
    <cellStyle name="Įprastas 5 2 4 2 3 3_8 priedas" xfId="1193" xr:uid="{00000000-0005-0000-0000-0000EB010000}"/>
    <cellStyle name="Įprastas 5 2 4 2 3 4" xfId="543" xr:uid="{00000000-0005-0000-0000-0000EC010000}"/>
    <cellStyle name="Įprastas 5 2 4 2 3_8 priedas" xfId="911" xr:uid="{00000000-0005-0000-0000-0000ED010000}"/>
    <cellStyle name="Įprastas 5 2 4 2 4" xfId="194" xr:uid="{00000000-0005-0000-0000-0000EE010000}"/>
    <cellStyle name="Įprastas 5 2 4 2 4 2" xfId="195" xr:uid="{00000000-0005-0000-0000-0000EF010000}"/>
    <cellStyle name="Įprastas 5 2 4 2 4 2 2" xfId="735" xr:uid="{00000000-0005-0000-0000-0000F0010000}"/>
    <cellStyle name="Įprastas 5 2 4 2 4 2_8 priedas" xfId="1283" xr:uid="{00000000-0005-0000-0000-0000F1010000}"/>
    <cellStyle name="Įprastas 5 2 4 2 4 3" xfId="196" xr:uid="{00000000-0005-0000-0000-0000F2010000}"/>
    <cellStyle name="Įprastas 5 2 4 2 4 3 2" xfId="879" xr:uid="{00000000-0005-0000-0000-0000F3010000}"/>
    <cellStyle name="Įprastas 5 2 4 2 4 3_8 priedas" xfId="1147" xr:uid="{00000000-0005-0000-0000-0000F4010000}"/>
    <cellStyle name="Įprastas 5 2 4 2 4 4" xfId="591" xr:uid="{00000000-0005-0000-0000-0000F5010000}"/>
    <cellStyle name="Įprastas 5 2 4 2 4_8 priedas" xfId="1058" xr:uid="{00000000-0005-0000-0000-0000F6010000}"/>
    <cellStyle name="Įprastas 5 2 4 2 5" xfId="197" xr:uid="{00000000-0005-0000-0000-0000F7010000}"/>
    <cellStyle name="Įprastas 5 2 4 2 5 2" xfId="639" xr:uid="{00000000-0005-0000-0000-0000F8010000}"/>
    <cellStyle name="Įprastas 5 2 4 2 5_8 priedas" xfId="1011" xr:uid="{00000000-0005-0000-0000-0000F9010000}"/>
    <cellStyle name="Įprastas 5 2 4 2 6" xfId="198" xr:uid="{00000000-0005-0000-0000-0000FA010000}"/>
    <cellStyle name="Įprastas 5 2 4 2 6 2" xfId="783" xr:uid="{00000000-0005-0000-0000-0000FB010000}"/>
    <cellStyle name="Įprastas 5 2 4 2 6_8 priedas" xfId="1237" xr:uid="{00000000-0005-0000-0000-0000FC010000}"/>
    <cellStyle name="Įprastas 5 2 4 2 7" xfId="495" xr:uid="{00000000-0005-0000-0000-0000FD010000}"/>
    <cellStyle name="Įprastas 5 2 4 2_8 priedas" xfId="1101" xr:uid="{00000000-0005-0000-0000-0000FE010000}"/>
    <cellStyle name="Įprastas 5 2 4 3" xfId="199" xr:uid="{00000000-0005-0000-0000-0000FF010000}"/>
    <cellStyle name="Įprastas 5 2 4 3 2" xfId="200" xr:uid="{00000000-0005-0000-0000-000000020000}"/>
    <cellStyle name="Įprastas 5 2 4 3 2 2" xfId="201" xr:uid="{00000000-0005-0000-0000-000001020000}"/>
    <cellStyle name="Įprastas 5 2 4 3 2 2 2" xfId="699" xr:uid="{00000000-0005-0000-0000-000002020000}"/>
    <cellStyle name="Įprastas 5 2 4 3 2 2_8 priedas" xfId="1218" xr:uid="{00000000-0005-0000-0000-000003020000}"/>
    <cellStyle name="Įprastas 5 2 4 3 2 3" xfId="202" xr:uid="{00000000-0005-0000-0000-000004020000}"/>
    <cellStyle name="Įprastas 5 2 4 3 2 3 2" xfId="843" xr:uid="{00000000-0005-0000-0000-000005020000}"/>
    <cellStyle name="Įprastas 5 2 4 3 2 3_8 priedas" xfId="1084" xr:uid="{00000000-0005-0000-0000-000006020000}"/>
    <cellStyle name="Įprastas 5 2 4 3 2 4" xfId="555" xr:uid="{00000000-0005-0000-0000-000007020000}"/>
    <cellStyle name="Įprastas 5 2 4 3 2_8 priedas" xfId="970" xr:uid="{00000000-0005-0000-0000-000008020000}"/>
    <cellStyle name="Įprastas 5 2 4 3 3" xfId="203" xr:uid="{00000000-0005-0000-0000-000009020000}"/>
    <cellStyle name="Įprastas 5 2 4 3 3 2" xfId="204" xr:uid="{00000000-0005-0000-0000-00000A020000}"/>
    <cellStyle name="Įprastas 5 2 4 3 3 2 2" xfId="747" xr:uid="{00000000-0005-0000-0000-00000B020000}"/>
    <cellStyle name="Įprastas 5 2 4 3 3 2_8 priedas" xfId="1172" xr:uid="{00000000-0005-0000-0000-00000C020000}"/>
    <cellStyle name="Įprastas 5 2 4 3 3 3" xfId="205" xr:uid="{00000000-0005-0000-0000-00000D020000}"/>
    <cellStyle name="Įprastas 5 2 4 3 3 3 2" xfId="891" xr:uid="{00000000-0005-0000-0000-00000E020000}"/>
    <cellStyle name="Įprastas 5 2 4 3 3 3_8 priedas" xfId="1036" xr:uid="{00000000-0005-0000-0000-00000F020000}"/>
    <cellStyle name="Įprastas 5 2 4 3 3 4" xfId="603" xr:uid="{00000000-0005-0000-0000-000010020000}"/>
    <cellStyle name="Įprastas 5 2 4 3 3_8 priedas" xfId="1309" xr:uid="{00000000-0005-0000-0000-000011020000}"/>
    <cellStyle name="Įprastas 5 2 4 3 4" xfId="206" xr:uid="{00000000-0005-0000-0000-000012020000}"/>
    <cellStyle name="Įprastas 5 2 4 3 4 2" xfId="651" xr:uid="{00000000-0005-0000-0000-000013020000}"/>
    <cellStyle name="Įprastas 5 2 4 3 4_8 priedas" xfId="1260" xr:uid="{00000000-0005-0000-0000-000014020000}"/>
    <cellStyle name="Įprastas 5 2 4 3 5" xfId="207" xr:uid="{00000000-0005-0000-0000-000015020000}"/>
    <cellStyle name="Įprastas 5 2 4 3 5 2" xfId="795" xr:uid="{00000000-0005-0000-0000-000016020000}"/>
    <cellStyle name="Įprastas 5 2 4 3 5_8 priedas" xfId="1124" xr:uid="{00000000-0005-0000-0000-000017020000}"/>
    <cellStyle name="Įprastas 5 2 4 3 6" xfId="507" xr:uid="{00000000-0005-0000-0000-000018020000}"/>
    <cellStyle name="Įprastas 5 2 4 3_8 priedas" xfId="1107" xr:uid="{00000000-0005-0000-0000-000019020000}"/>
    <cellStyle name="Įprastas 5 2 4 4" xfId="208" xr:uid="{00000000-0005-0000-0000-00001A020000}"/>
    <cellStyle name="Įprastas 5 2 4 4 2" xfId="209" xr:uid="{00000000-0005-0000-0000-00001B020000}"/>
    <cellStyle name="Įprastas 5 2 4 4 2 2" xfId="675" xr:uid="{00000000-0005-0000-0000-00001C020000}"/>
    <cellStyle name="Įprastas 5 2 4 4 2_8 priedas" xfId="947" xr:uid="{00000000-0005-0000-0000-00001D020000}"/>
    <cellStyle name="Įprastas 5 2 4 4 3" xfId="210" xr:uid="{00000000-0005-0000-0000-00001E020000}"/>
    <cellStyle name="Įprastas 5 2 4 4 3 2" xfId="819" xr:uid="{00000000-0005-0000-0000-00001F020000}"/>
    <cellStyle name="Įprastas 5 2 4 4 3_8 priedas" xfId="1206" xr:uid="{00000000-0005-0000-0000-000020020000}"/>
    <cellStyle name="Įprastas 5 2 4 4 4" xfId="531" xr:uid="{00000000-0005-0000-0000-000021020000}"/>
    <cellStyle name="Įprastas 5 2 4 4_8 priedas" xfId="988" xr:uid="{00000000-0005-0000-0000-000022020000}"/>
    <cellStyle name="Įprastas 5 2 4 5" xfId="211" xr:uid="{00000000-0005-0000-0000-000023020000}"/>
    <cellStyle name="Įprastas 5 2 4 5 2" xfId="212" xr:uid="{00000000-0005-0000-0000-000024020000}"/>
    <cellStyle name="Įprastas 5 2 4 5 2 2" xfId="723" xr:uid="{00000000-0005-0000-0000-000025020000}"/>
    <cellStyle name="Įprastas 5 2 4 5 2_8 priedas" xfId="1297" xr:uid="{00000000-0005-0000-0000-000026020000}"/>
    <cellStyle name="Įprastas 5 2 4 5 3" xfId="213" xr:uid="{00000000-0005-0000-0000-000027020000}"/>
    <cellStyle name="Įprastas 5 2 4 5 3 2" xfId="867" xr:uid="{00000000-0005-0000-0000-000028020000}"/>
    <cellStyle name="Įprastas 5 2 4 5 3_8 priedas" xfId="1160" xr:uid="{00000000-0005-0000-0000-000029020000}"/>
    <cellStyle name="Įprastas 5 2 4 5 4" xfId="579" xr:uid="{00000000-0005-0000-0000-00002A020000}"/>
    <cellStyle name="Įprastas 5 2 4 5_8 priedas" xfId="1072" xr:uid="{00000000-0005-0000-0000-00002B020000}"/>
    <cellStyle name="Įprastas 5 2 4 6" xfId="214" xr:uid="{00000000-0005-0000-0000-00002C020000}"/>
    <cellStyle name="Įprastas 5 2 4 6 2" xfId="627" xr:uid="{00000000-0005-0000-0000-00002D020000}"/>
    <cellStyle name="Įprastas 5 2 4 6_8 priedas" xfId="1025" xr:uid="{00000000-0005-0000-0000-00002E020000}"/>
    <cellStyle name="Įprastas 5 2 4 7" xfId="215" xr:uid="{00000000-0005-0000-0000-00002F020000}"/>
    <cellStyle name="Įprastas 5 2 4 7 2" xfId="771" xr:uid="{00000000-0005-0000-0000-000030020000}"/>
    <cellStyle name="Įprastas 5 2 4 7_8 priedas" xfId="1250" xr:uid="{00000000-0005-0000-0000-000031020000}"/>
    <cellStyle name="Įprastas 5 2 4 8" xfId="483" xr:uid="{00000000-0005-0000-0000-000032020000}"/>
    <cellStyle name="Įprastas 5 2 4_8 priedas" xfId="180" xr:uid="{00000000-0005-0000-0000-000033020000}"/>
    <cellStyle name="Įprastas 5 2 5" xfId="216" xr:uid="{00000000-0005-0000-0000-000034020000}"/>
    <cellStyle name="Įprastas 5 2 5 2" xfId="217" xr:uid="{00000000-0005-0000-0000-000035020000}"/>
    <cellStyle name="Įprastas 5 2 5 2 2" xfId="218" xr:uid="{00000000-0005-0000-0000-000036020000}"/>
    <cellStyle name="Įprastas 5 2 5 2 2 2" xfId="219" xr:uid="{00000000-0005-0000-0000-000037020000}"/>
    <cellStyle name="Įprastas 5 2 5 2 2 2 2" xfId="705" xr:uid="{00000000-0005-0000-0000-000038020000}"/>
    <cellStyle name="Įprastas 5 2 5 2 2 2_8 priedas" xfId="1321" xr:uid="{00000000-0005-0000-0000-000039020000}"/>
    <cellStyle name="Įprastas 5 2 5 2 2 3" xfId="220" xr:uid="{00000000-0005-0000-0000-00003A020000}"/>
    <cellStyle name="Įprastas 5 2 5 2 2 3 2" xfId="849" xr:uid="{00000000-0005-0000-0000-00003B020000}"/>
    <cellStyle name="Įprastas 5 2 5 2 2 3_8 priedas" xfId="1184" xr:uid="{00000000-0005-0000-0000-00003C020000}"/>
    <cellStyle name="Įprastas 5 2 5 2 2 4" xfId="561" xr:uid="{00000000-0005-0000-0000-00003D020000}"/>
    <cellStyle name="Įprastas 5 2 5 2 2_8 priedas" xfId="1096" xr:uid="{00000000-0005-0000-0000-00003E020000}"/>
    <cellStyle name="Įprastas 5 2 5 2 3" xfId="221" xr:uid="{00000000-0005-0000-0000-00003F020000}"/>
    <cellStyle name="Įprastas 5 2 5 2 3 2" xfId="222" xr:uid="{00000000-0005-0000-0000-000040020000}"/>
    <cellStyle name="Įprastas 5 2 5 2 3 2 2" xfId="753" xr:uid="{00000000-0005-0000-0000-000041020000}"/>
    <cellStyle name="Įprastas 5 2 5 2 3 2_8 priedas" xfId="1272" xr:uid="{00000000-0005-0000-0000-000042020000}"/>
    <cellStyle name="Įprastas 5 2 5 2 3 3" xfId="223" xr:uid="{00000000-0005-0000-0000-000043020000}"/>
    <cellStyle name="Įprastas 5 2 5 2 3 3 2" xfId="897" xr:uid="{00000000-0005-0000-0000-000044020000}"/>
    <cellStyle name="Įprastas 5 2 5 2 3 3_8 priedas" xfId="1136" xr:uid="{00000000-0005-0000-0000-000045020000}"/>
    <cellStyle name="Įprastas 5 2 5 2 3 4" xfId="609" xr:uid="{00000000-0005-0000-0000-000046020000}"/>
    <cellStyle name="Įprastas 5 2 5 2 3_8 priedas" xfId="1048" xr:uid="{00000000-0005-0000-0000-000047020000}"/>
    <cellStyle name="Įprastas 5 2 5 2 4" xfId="224" xr:uid="{00000000-0005-0000-0000-000048020000}"/>
    <cellStyle name="Įprastas 5 2 5 2 4 2" xfId="657" xr:uid="{00000000-0005-0000-0000-000049020000}"/>
    <cellStyle name="Įprastas 5 2 5 2 4_8 priedas" xfId="1000" xr:uid="{00000000-0005-0000-0000-00004A020000}"/>
    <cellStyle name="Įprastas 5 2 5 2 5" xfId="225" xr:uid="{00000000-0005-0000-0000-00004B020000}"/>
    <cellStyle name="Įprastas 5 2 5 2 5 2" xfId="801" xr:uid="{00000000-0005-0000-0000-00004C020000}"/>
    <cellStyle name="Įprastas 5 2 5 2 5_8 priedas" xfId="959" xr:uid="{00000000-0005-0000-0000-00004D020000}"/>
    <cellStyle name="Įprastas 5 2 5 2 6" xfId="513" xr:uid="{00000000-0005-0000-0000-00004E020000}"/>
    <cellStyle name="Įprastas 5 2 5 2_8 priedas" xfId="1230" xr:uid="{00000000-0005-0000-0000-00004F020000}"/>
    <cellStyle name="Įprastas 5 2 5 3" xfId="226" xr:uid="{00000000-0005-0000-0000-000050020000}"/>
    <cellStyle name="Įprastas 5 2 5 3 2" xfId="227" xr:uid="{00000000-0005-0000-0000-000051020000}"/>
    <cellStyle name="Įprastas 5 2 5 3 2 2" xfId="681" xr:uid="{00000000-0005-0000-0000-000052020000}"/>
    <cellStyle name="Įprastas 5 2 5 3 2_8 priedas" xfId="940" xr:uid="{00000000-0005-0000-0000-000053020000}"/>
    <cellStyle name="Įprastas 5 2 5 3 3" xfId="228" xr:uid="{00000000-0005-0000-0000-000054020000}"/>
    <cellStyle name="Įprastas 5 2 5 3 3 2" xfId="825" xr:uid="{00000000-0005-0000-0000-000055020000}"/>
    <cellStyle name="Įprastas 5 2 5 3 3_8 priedas" xfId="1198" xr:uid="{00000000-0005-0000-0000-000056020000}"/>
    <cellStyle name="Įprastas 5 2 5 3 4" xfId="537" xr:uid="{00000000-0005-0000-0000-000057020000}"/>
    <cellStyle name="Įprastas 5 2 5 3_8 priedas" xfId="930" xr:uid="{00000000-0005-0000-0000-000058020000}"/>
    <cellStyle name="Įprastas 5 2 5 4" xfId="229" xr:uid="{00000000-0005-0000-0000-000059020000}"/>
    <cellStyle name="Įprastas 5 2 5 4 2" xfId="230" xr:uid="{00000000-0005-0000-0000-00005A020000}"/>
    <cellStyle name="Įprastas 5 2 5 4 2 2" xfId="729" xr:uid="{00000000-0005-0000-0000-00005B020000}"/>
    <cellStyle name="Įprastas 5 2 5 4 2_8 priedas" xfId="1289" xr:uid="{00000000-0005-0000-0000-00005C020000}"/>
    <cellStyle name="Įprastas 5 2 5 4 3" xfId="231" xr:uid="{00000000-0005-0000-0000-00005D020000}"/>
    <cellStyle name="Įprastas 5 2 5 4 3 2" xfId="873" xr:uid="{00000000-0005-0000-0000-00005E020000}"/>
    <cellStyle name="Įprastas 5 2 5 4 3_8 priedas" xfId="1152" xr:uid="{00000000-0005-0000-0000-00005F020000}"/>
    <cellStyle name="Įprastas 5 2 5 4 4" xfId="585" xr:uid="{00000000-0005-0000-0000-000060020000}"/>
    <cellStyle name="Įprastas 5 2 5 4_8 priedas" xfId="1064" xr:uid="{00000000-0005-0000-0000-000061020000}"/>
    <cellStyle name="Įprastas 5 2 5 5" xfId="232" xr:uid="{00000000-0005-0000-0000-000062020000}"/>
    <cellStyle name="Įprastas 5 2 5 5 2" xfId="633" xr:uid="{00000000-0005-0000-0000-000063020000}"/>
    <cellStyle name="Įprastas 5 2 5 5_8 priedas" xfId="1017" xr:uid="{00000000-0005-0000-0000-000064020000}"/>
    <cellStyle name="Įprastas 5 2 5 6" xfId="233" xr:uid="{00000000-0005-0000-0000-000065020000}"/>
    <cellStyle name="Įprastas 5 2 5 6 2" xfId="777" xr:uid="{00000000-0005-0000-0000-000066020000}"/>
    <cellStyle name="Įprastas 5 2 5 6_8 priedas" xfId="1242" xr:uid="{00000000-0005-0000-0000-000067020000}"/>
    <cellStyle name="Įprastas 5 2 5 7" xfId="489" xr:uid="{00000000-0005-0000-0000-000068020000}"/>
    <cellStyle name="Įprastas 5 2 5_8 priedas" xfId="983" xr:uid="{00000000-0005-0000-0000-000069020000}"/>
    <cellStyle name="Įprastas 5 2 6" xfId="234" xr:uid="{00000000-0005-0000-0000-00006A020000}"/>
    <cellStyle name="Įprastas 5 2 6 2" xfId="235" xr:uid="{00000000-0005-0000-0000-00006B020000}"/>
    <cellStyle name="Įprastas 5 2 6 2 2" xfId="236" xr:uid="{00000000-0005-0000-0000-00006C020000}"/>
    <cellStyle name="Įprastas 5 2 6 2 2 2" xfId="693" xr:uid="{00000000-0005-0000-0000-00006D020000}"/>
    <cellStyle name="Įprastas 5 2 6 2 2_8 priedas" xfId="1222" xr:uid="{00000000-0005-0000-0000-00006E020000}"/>
    <cellStyle name="Įprastas 5 2 6 2 3" xfId="237" xr:uid="{00000000-0005-0000-0000-00006F020000}"/>
    <cellStyle name="Įprastas 5 2 6 2 3 2" xfId="837" xr:uid="{00000000-0005-0000-0000-000070020000}"/>
    <cellStyle name="Įprastas 5 2 6 2 3_8 priedas" xfId="1088" xr:uid="{00000000-0005-0000-0000-000071020000}"/>
    <cellStyle name="Įprastas 5 2 6 2 4" xfId="549" xr:uid="{00000000-0005-0000-0000-000072020000}"/>
    <cellStyle name="Įprastas 5 2 6 2_8 priedas" xfId="976" xr:uid="{00000000-0005-0000-0000-000073020000}"/>
    <cellStyle name="Įprastas 5 2 6 3" xfId="238" xr:uid="{00000000-0005-0000-0000-000074020000}"/>
    <cellStyle name="Įprastas 5 2 6 3 2" xfId="239" xr:uid="{00000000-0005-0000-0000-000075020000}"/>
    <cellStyle name="Įprastas 5 2 6 3 2 2" xfId="741" xr:uid="{00000000-0005-0000-0000-000076020000}"/>
    <cellStyle name="Įprastas 5 2 6 3 2_8 priedas" xfId="1176" xr:uid="{00000000-0005-0000-0000-000077020000}"/>
    <cellStyle name="Įprastas 5 2 6 3 3" xfId="240" xr:uid="{00000000-0005-0000-0000-000078020000}"/>
    <cellStyle name="Įprastas 5 2 6 3 3 2" xfId="885" xr:uid="{00000000-0005-0000-0000-000079020000}"/>
    <cellStyle name="Įprastas 5 2 6 3 3_8 priedas" xfId="1040" xr:uid="{00000000-0005-0000-0000-00007A020000}"/>
    <cellStyle name="Įprastas 5 2 6 3 4" xfId="597" xr:uid="{00000000-0005-0000-0000-00007B020000}"/>
    <cellStyle name="Įprastas 5 2 6 3_8 priedas" xfId="1313" xr:uid="{00000000-0005-0000-0000-00007C020000}"/>
    <cellStyle name="Įprastas 5 2 6 4" xfId="241" xr:uid="{00000000-0005-0000-0000-00007D020000}"/>
    <cellStyle name="Įprastas 5 2 6 4 2" xfId="645" xr:uid="{00000000-0005-0000-0000-00007E020000}"/>
    <cellStyle name="Įprastas 5 2 6 4_8 priedas" xfId="1264" xr:uid="{00000000-0005-0000-0000-00007F020000}"/>
    <cellStyle name="Įprastas 5 2 6 5" xfId="242" xr:uid="{00000000-0005-0000-0000-000080020000}"/>
    <cellStyle name="Įprastas 5 2 6 5 2" xfId="789" xr:uid="{00000000-0005-0000-0000-000081020000}"/>
    <cellStyle name="Įprastas 5 2 6 5_8 priedas" xfId="1128" xr:uid="{00000000-0005-0000-0000-000082020000}"/>
    <cellStyle name="Įprastas 5 2 6 6" xfId="501" xr:uid="{00000000-0005-0000-0000-000083020000}"/>
    <cellStyle name="Įprastas 5 2 6_8 priedas" xfId="1112" xr:uid="{00000000-0005-0000-0000-000084020000}"/>
    <cellStyle name="Įprastas 5 2 7" xfId="243" xr:uid="{00000000-0005-0000-0000-000085020000}"/>
    <cellStyle name="Įprastas 5 2 7 2" xfId="244" xr:uid="{00000000-0005-0000-0000-000086020000}"/>
    <cellStyle name="Įprastas 5 2 7 2 2" xfId="669" xr:uid="{00000000-0005-0000-0000-000087020000}"/>
    <cellStyle name="Įprastas 5 2 7 2_8 priedas" xfId="951" xr:uid="{00000000-0005-0000-0000-000088020000}"/>
    <cellStyle name="Įprastas 5 2 7 3" xfId="245" xr:uid="{00000000-0005-0000-0000-000089020000}"/>
    <cellStyle name="Įprastas 5 2 7 3 2" xfId="813" xr:uid="{00000000-0005-0000-0000-00008A020000}"/>
    <cellStyle name="Įprastas 5 2 7 3_8 priedas" xfId="1210" xr:uid="{00000000-0005-0000-0000-00008B020000}"/>
    <cellStyle name="Įprastas 5 2 7 4" xfId="525" xr:uid="{00000000-0005-0000-0000-00008C020000}"/>
    <cellStyle name="Įprastas 5 2 7_8 priedas" xfId="992" xr:uid="{00000000-0005-0000-0000-00008D020000}"/>
    <cellStyle name="Įprastas 5 2 8" xfId="246" xr:uid="{00000000-0005-0000-0000-00008E020000}"/>
    <cellStyle name="Įprastas 5 2 8 2" xfId="247" xr:uid="{00000000-0005-0000-0000-00008F020000}"/>
    <cellStyle name="Įprastas 5 2 8 2 2" xfId="717" xr:uid="{00000000-0005-0000-0000-000090020000}"/>
    <cellStyle name="Įprastas 5 2 8 2_8 priedas" xfId="1301" xr:uid="{00000000-0005-0000-0000-000091020000}"/>
    <cellStyle name="Įprastas 5 2 8 3" xfId="248" xr:uid="{00000000-0005-0000-0000-000092020000}"/>
    <cellStyle name="Įprastas 5 2 8 3 2" xfId="861" xr:uid="{00000000-0005-0000-0000-000093020000}"/>
    <cellStyle name="Įprastas 5 2 8 3_8 priedas" xfId="1164" xr:uid="{00000000-0005-0000-0000-000094020000}"/>
    <cellStyle name="Įprastas 5 2 8 4" xfId="573" xr:uid="{00000000-0005-0000-0000-000095020000}"/>
    <cellStyle name="Įprastas 5 2 8_8 priedas" xfId="1076" xr:uid="{00000000-0005-0000-0000-000096020000}"/>
    <cellStyle name="Įprastas 5 2 9" xfId="249" xr:uid="{00000000-0005-0000-0000-000097020000}"/>
    <cellStyle name="Įprastas 5 2 9 2" xfId="621" xr:uid="{00000000-0005-0000-0000-000098020000}"/>
    <cellStyle name="Įprastas 5 2 9_8 priedas" xfId="1029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2" xfId="24" xr:uid="{00000000-0005-0000-0000-00009C020000}"/>
    <cellStyle name="Įprastas 5 3 2 2" xfId="251" xr:uid="{00000000-0005-0000-0000-00009D020000}"/>
    <cellStyle name="Įprastas 5 3 2 2 2" xfId="252" xr:uid="{00000000-0005-0000-0000-00009E020000}"/>
    <cellStyle name="Įprastas 5 3 2 2 2 2" xfId="253" xr:uid="{00000000-0005-0000-0000-00009F020000}"/>
    <cellStyle name="Įprastas 5 3 2 2 2 2 2" xfId="254" xr:uid="{00000000-0005-0000-0000-0000A0020000}"/>
    <cellStyle name="Įprastas 5 3 2 2 2 2 2 2" xfId="712" xr:uid="{00000000-0005-0000-0000-0000A1020000}"/>
    <cellStyle name="Įprastas 5 3 2 2 2 2 2_8 priedas" xfId="1188" xr:uid="{00000000-0005-0000-0000-0000A2020000}"/>
    <cellStyle name="Įprastas 5 3 2 2 2 2 3" xfId="255" xr:uid="{00000000-0005-0000-0000-0000A3020000}"/>
    <cellStyle name="Įprastas 5 3 2 2 2 2 3 2" xfId="856" xr:uid="{00000000-0005-0000-0000-0000A4020000}"/>
    <cellStyle name="Įprastas 5 3 2 2 2 2 3_8 priedas" xfId="1052" xr:uid="{00000000-0005-0000-0000-0000A5020000}"/>
    <cellStyle name="Įprastas 5 3 2 2 2 2 4" xfId="568" xr:uid="{00000000-0005-0000-0000-0000A6020000}"/>
    <cellStyle name="Įprastas 5 3 2 2 2 2_8 priedas" xfId="1325" xr:uid="{00000000-0005-0000-0000-0000A7020000}"/>
    <cellStyle name="Įprastas 5 3 2 2 2 3" xfId="256" xr:uid="{00000000-0005-0000-0000-0000A8020000}"/>
    <cellStyle name="Įprastas 5 3 2 2 2 3 2" xfId="257" xr:uid="{00000000-0005-0000-0000-0000A9020000}"/>
    <cellStyle name="Įprastas 5 3 2 2 2 3 2 2" xfId="760" xr:uid="{00000000-0005-0000-0000-0000AA020000}"/>
    <cellStyle name="Įprastas 5 3 2 2 2 3 2_8 priedas" xfId="1140" xr:uid="{00000000-0005-0000-0000-0000AB020000}"/>
    <cellStyle name="Įprastas 5 3 2 2 2 3 3" xfId="258" xr:uid="{00000000-0005-0000-0000-0000AC020000}"/>
    <cellStyle name="Įprastas 5 3 2 2 2 3 3 2" xfId="904" xr:uid="{00000000-0005-0000-0000-0000AD020000}"/>
    <cellStyle name="Įprastas 5 3 2 2 2 3 3_8 priedas" xfId="1004" xr:uid="{00000000-0005-0000-0000-0000AE020000}"/>
    <cellStyle name="Įprastas 5 3 2 2 2 3 4" xfId="616" xr:uid="{00000000-0005-0000-0000-0000AF020000}"/>
    <cellStyle name="Įprastas 5 3 2 2 2 3_8 priedas" xfId="1276" xr:uid="{00000000-0005-0000-0000-0000B0020000}"/>
    <cellStyle name="Įprastas 5 3 2 2 2 4" xfId="259" xr:uid="{00000000-0005-0000-0000-0000B1020000}"/>
    <cellStyle name="Įprastas 5 3 2 2 2 4 2" xfId="664" xr:uid="{00000000-0005-0000-0000-0000B2020000}"/>
    <cellStyle name="Įprastas 5 3 2 2 2 4_8 priedas" xfId="963" xr:uid="{00000000-0005-0000-0000-0000B3020000}"/>
    <cellStyle name="Įprastas 5 3 2 2 2 5" xfId="260" xr:uid="{00000000-0005-0000-0000-0000B4020000}"/>
    <cellStyle name="Įprastas 5 3 2 2 2 5 2" xfId="808" xr:uid="{00000000-0005-0000-0000-0000B5020000}"/>
    <cellStyle name="Įprastas 5 3 2 2 2 5_8 priedas" xfId="934" xr:uid="{00000000-0005-0000-0000-0000B6020000}"/>
    <cellStyle name="Įprastas 5 3 2 2 2 6" xfId="520" xr:uid="{00000000-0005-0000-0000-0000B7020000}"/>
    <cellStyle name="Įprastas 5 3 2 2 2_8 priedas" xfId="1100" xr:uid="{00000000-0005-0000-0000-0000B8020000}"/>
    <cellStyle name="Įprastas 5 3 2 2 3" xfId="261" xr:uid="{00000000-0005-0000-0000-0000B9020000}"/>
    <cellStyle name="Įprastas 5 3 2 2 3 2" xfId="262" xr:uid="{00000000-0005-0000-0000-0000BA020000}"/>
    <cellStyle name="Įprastas 5 3 2 2 3 2 2" xfId="688" xr:uid="{00000000-0005-0000-0000-0000BB020000}"/>
    <cellStyle name="Įprastas 5 3 2 2 3 2_8 priedas" xfId="910" xr:uid="{00000000-0005-0000-0000-0000BC020000}"/>
    <cellStyle name="Įprastas 5 3 2 2 3 3" xfId="263" xr:uid="{00000000-0005-0000-0000-0000BD020000}"/>
    <cellStyle name="Įprastas 5 3 2 2 3 3 2" xfId="832" xr:uid="{00000000-0005-0000-0000-0000BE020000}"/>
    <cellStyle name="Įprastas 5 3 2 2 3 3_8 priedas" xfId="914" xr:uid="{00000000-0005-0000-0000-0000BF020000}"/>
    <cellStyle name="Įprastas 5 3 2 2 3 4" xfId="544" xr:uid="{00000000-0005-0000-0000-0000C0020000}"/>
    <cellStyle name="Įprastas 5 3 2 2 3_8 priedas" xfId="917" xr:uid="{00000000-0005-0000-0000-0000C1020000}"/>
    <cellStyle name="Įprastas 5 3 2 2 4" xfId="264" xr:uid="{00000000-0005-0000-0000-0000C2020000}"/>
    <cellStyle name="Įprastas 5 3 2 2 4 2" xfId="265" xr:uid="{00000000-0005-0000-0000-0000C3020000}"/>
    <cellStyle name="Įprastas 5 3 2 2 4 2 2" xfId="736" xr:uid="{00000000-0005-0000-0000-0000C4020000}"/>
    <cellStyle name="Įprastas 5 3 2 2 4 2_8 priedas" xfId="1280" xr:uid="{00000000-0005-0000-0000-0000C5020000}"/>
    <cellStyle name="Įprastas 5 3 2 2 4 3" xfId="266" xr:uid="{00000000-0005-0000-0000-0000C6020000}"/>
    <cellStyle name="Įprastas 5 3 2 2 4 3 2" xfId="880" xr:uid="{00000000-0005-0000-0000-0000C7020000}"/>
    <cellStyle name="Įprastas 5 3 2 2 4 3_8 priedas" xfId="1144" xr:uid="{00000000-0005-0000-0000-0000C8020000}"/>
    <cellStyle name="Įprastas 5 3 2 2 4 4" xfId="592" xr:uid="{00000000-0005-0000-0000-0000C9020000}"/>
    <cellStyle name="Įprastas 5 3 2 2 4_8 priedas" xfId="1055" xr:uid="{00000000-0005-0000-0000-0000CA020000}"/>
    <cellStyle name="Įprastas 5 3 2 2 5" xfId="267" xr:uid="{00000000-0005-0000-0000-0000CB020000}"/>
    <cellStyle name="Įprastas 5 3 2 2 5 2" xfId="640" xr:uid="{00000000-0005-0000-0000-0000CC020000}"/>
    <cellStyle name="Įprastas 5 3 2 2 5_8 priedas" xfId="1008" xr:uid="{00000000-0005-0000-0000-0000CD020000}"/>
    <cellStyle name="Įprastas 5 3 2 2 6" xfId="268" xr:uid="{00000000-0005-0000-0000-0000CE020000}"/>
    <cellStyle name="Įprastas 5 3 2 2 6 2" xfId="784" xr:uid="{00000000-0005-0000-0000-0000CF020000}"/>
    <cellStyle name="Įprastas 5 3 2 2 6_8 priedas" xfId="1234" xr:uid="{00000000-0005-0000-0000-0000D0020000}"/>
    <cellStyle name="Įprastas 5 3 2 2 7" xfId="496" xr:uid="{00000000-0005-0000-0000-0000D1020000}"/>
    <cellStyle name="Įprastas 5 3 2 2_8 priedas" xfId="1232" xr:uid="{00000000-0005-0000-0000-0000D2020000}"/>
    <cellStyle name="Įprastas 5 3 2 3" xfId="269" xr:uid="{00000000-0005-0000-0000-0000D3020000}"/>
    <cellStyle name="Įprastas 5 3 2 3 2" xfId="270" xr:uid="{00000000-0005-0000-0000-0000D4020000}"/>
    <cellStyle name="Įprastas 5 3 2 3 2 2" xfId="271" xr:uid="{00000000-0005-0000-0000-0000D5020000}"/>
    <cellStyle name="Įprastas 5 3 2 3 2 2 2" xfId="700" xr:uid="{00000000-0005-0000-0000-0000D6020000}"/>
    <cellStyle name="Įprastas 5 3 2 3 2 2_8 priedas" xfId="1215" xr:uid="{00000000-0005-0000-0000-0000D7020000}"/>
    <cellStyle name="Įprastas 5 3 2 3 2 3" xfId="272" xr:uid="{00000000-0005-0000-0000-0000D8020000}"/>
    <cellStyle name="Įprastas 5 3 2 3 2 3 2" xfId="844" xr:uid="{00000000-0005-0000-0000-0000D9020000}"/>
    <cellStyle name="Įprastas 5 3 2 3 2 3_8 priedas" xfId="1081" xr:uid="{00000000-0005-0000-0000-0000DA020000}"/>
    <cellStyle name="Įprastas 5 3 2 3 2 4" xfId="556" xr:uid="{00000000-0005-0000-0000-0000DB020000}"/>
    <cellStyle name="Įprastas 5 3 2 3 2_8 priedas" xfId="967" xr:uid="{00000000-0005-0000-0000-0000DC020000}"/>
    <cellStyle name="Įprastas 5 3 2 3 3" xfId="273" xr:uid="{00000000-0005-0000-0000-0000DD020000}"/>
    <cellStyle name="Įprastas 5 3 2 3 3 2" xfId="274" xr:uid="{00000000-0005-0000-0000-0000DE020000}"/>
    <cellStyle name="Įprastas 5 3 2 3 3 2 2" xfId="748" xr:uid="{00000000-0005-0000-0000-0000DF020000}"/>
    <cellStyle name="Įprastas 5 3 2 3 3 2_8 priedas" xfId="1169" xr:uid="{00000000-0005-0000-0000-0000E0020000}"/>
    <cellStyle name="Įprastas 5 3 2 3 3 3" xfId="275" xr:uid="{00000000-0005-0000-0000-0000E1020000}"/>
    <cellStyle name="Įprastas 5 3 2 3 3 3 2" xfId="892" xr:uid="{00000000-0005-0000-0000-0000E2020000}"/>
    <cellStyle name="Įprastas 5 3 2 3 3 3_8 priedas" xfId="1033" xr:uid="{00000000-0005-0000-0000-0000E3020000}"/>
    <cellStyle name="Įprastas 5 3 2 3 3 4" xfId="604" xr:uid="{00000000-0005-0000-0000-0000E4020000}"/>
    <cellStyle name="Įprastas 5 3 2 3 3_8 priedas" xfId="1306" xr:uid="{00000000-0005-0000-0000-0000E5020000}"/>
    <cellStyle name="Įprastas 5 3 2 3 4" xfId="276" xr:uid="{00000000-0005-0000-0000-0000E6020000}"/>
    <cellStyle name="Įprastas 5 3 2 3 4 2" xfId="652" xr:uid="{00000000-0005-0000-0000-0000E7020000}"/>
    <cellStyle name="Įprastas 5 3 2 3 4_8 priedas" xfId="1257" xr:uid="{00000000-0005-0000-0000-0000E8020000}"/>
    <cellStyle name="Įprastas 5 3 2 3 5" xfId="277" xr:uid="{00000000-0005-0000-0000-0000E9020000}"/>
    <cellStyle name="Įprastas 5 3 2 3 5 2" xfId="796" xr:uid="{00000000-0005-0000-0000-0000EA020000}"/>
    <cellStyle name="Įprastas 5 3 2 3 5_8 priedas" xfId="1121" xr:uid="{00000000-0005-0000-0000-0000EB020000}"/>
    <cellStyle name="Įprastas 5 3 2 3 6" xfId="508" xr:uid="{00000000-0005-0000-0000-0000EC020000}"/>
    <cellStyle name="Įprastas 5 3 2 3_8 priedas" xfId="1104" xr:uid="{00000000-0005-0000-0000-0000ED020000}"/>
    <cellStyle name="Įprastas 5 3 2 4" xfId="278" xr:uid="{00000000-0005-0000-0000-0000EE020000}"/>
    <cellStyle name="Įprastas 5 3 2 4 2" xfId="279" xr:uid="{00000000-0005-0000-0000-0000EF020000}"/>
    <cellStyle name="Įprastas 5 3 2 4 2 2" xfId="676" xr:uid="{00000000-0005-0000-0000-0000F0020000}"/>
    <cellStyle name="Įprastas 5 3 2 4 2_8 priedas" xfId="944" xr:uid="{00000000-0005-0000-0000-0000F1020000}"/>
    <cellStyle name="Įprastas 5 3 2 4 3" xfId="280" xr:uid="{00000000-0005-0000-0000-0000F2020000}"/>
    <cellStyle name="Įprastas 5 3 2 4 3 2" xfId="820" xr:uid="{00000000-0005-0000-0000-0000F3020000}"/>
    <cellStyle name="Įprastas 5 3 2 4 3_8 priedas" xfId="1203" xr:uid="{00000000-0005-0000-0000-0000F4020000}"/>
    <cellStyle name="Įprastas 5 3 2 4 4" xfId="532" xr:uid="{00000000-0005-0000-0000-0000F5020000}"/>
    <cellStyle name="Įprastas 5 3 2 4_8 priedas" xfId="985" xr:uid="{00000000-0005-0000-0000-0000F6020000}"/>
    <cellStyle name="Įprastas 5 3 2 5" xfId="281" xr:uid="{00000000-0005-0000-0000-0000F7020000}"/>
    <cellStyle name="Įprastas 5 3 2 5 2" xfId="282" xr:uid="{00000000-0005-0000-0000-0000F8020000}"/>
    <cellStyle name="Įprastas 5 3 2 5 2 2" xfId="724" xr:uid="{00000000-0005-0000-0000-0000F9020000}"/>
    <cellStyle name="Įprastas 5 3 2 5 2_8 priedas" xfId="1294" xr:uid="{00000000-0005-0000-0000-0000FA020000}"/>
    <cellStyle name="Įprastas 5 3 2 5 3" xfId="283" xr:uid="{00000000-0005-0000-0000-0000FB020000}"/>
    <cellStyle name="Įprastas 5 3 2 5 3 2" xfId="868" xr:uid="{00000000-0005-0000-0000-0000FC020000}"/>
    <cellStyle name="Įprastas 5 3 2 5 3_8 priedas" xfId="1157" xr:uid="{00000000-0005-0000-0000-0000FD020000}"/>
    <cellStyle name="Įprastas 5 3 2 5 4" xfId="580" xr:uid="{00000000-0005-0000-0000-0000FE020000}"/>
    <cellStyle name="Įprastas 5 3 2 5_8 priedas" xfId="1069" xr:uid="{00000000-0005-0000-0000-0000FF020000}"/>
    <cellStyle name="Įprastas 5 3 2 6" xfId="284" xr:uid="{00000000-0005-0000-0000-000000030000}"/>
    <cellStyle name="Įprastas 5 3 2 6 2" xfId="628" xr:uid="{00000000-0005-0000-0000-000001030000}"/>
    <cellStyle name="Įprastas 5 3 2 6_8 priedas" xfId="1022" xr:uid="{00000000-0005-0000-0000-000002030000}"/>
    <cellStyle name="Įprastas 5 3 2 7" xfId="285" xr:uid="{00000000-0005-0000-0000-000003030000}"/>
    <cellStyle name="Įprastas 5 3 2 7 2" xfId="772" xr:uid="{00000000-0005-0000-0000-000004030000}"/>
    <cellStyle name="Įprastas 5 3 2 7_8 priedas" xfId="1247" xr:uid="{00000000-0005-0000-0000-000005030000}"/>
    <cellStyle name="Įprastas 5 3 2 8" xfId="484" xr:uid="{00000000-0005-0000-0000-000006030000}"/>
    <cellStyle name="Įprastas 5 3 2_8 priedas" xfId="250" xr:uid="{00000000-0005-0000-0000-000007030000}"/>
    <cellStyle name="Įprastas 5 3 3" xfId="286" xr:uid="{00000000-0005-0000-0000-000008030000}"/>
    <cellStyle name="Įprastas 5 3 3 2" xfId="287" xr:uid="{00000000-0005-0000-0000-000009030000}"/>
    <cellStyle name="Įprastas 5 3 3 2 2" xfId="288" xr:uid="{00000000-0005-0000-0000-00000A030000}"/>
    <cellStyle name="Įprastas 5 3 3 2 2 2" xfId="289" xr:uid="{00000000-0005-0000-0000-00000B030000}"/>
    <cellStyle name="Įprastas 5 3 3 2 2 2 2" xfId="708" xr:uid="{00000000-0005-0000-0000-00000C030000}"/>
    <cellStyle name="Įprastas 5 3 3 2 2 2_8 priedas" xfId="1318" xr:uid="{00000000-0005-0000-0000-00000D030000}"/>
    <cellStyle name="Įprastas 5 3 3 2 2 3" xfId="290" xr:uid="{00000000-0005-0000-0000-00000E030000}"/>
    <cellStyle name="Įprastas 5 3 3 2 2 3 2" xfId="852" xr:uid="{00000000-0005-0000-0000-00000F030000}"/>
    <cellStyle name="Įprastas 5 3 3 2 2 3_8 priedas" xfId="1181" xr:uid="{00000000-0005-0000-0000-000010030000}"/>
    <cellStyle name="Įprastas 5 3 3 2 2 4" xfId="564" xr:uid="{00000000-0005-0000-0000-000011030000}"/>
    <cellStyle name="Įprastas 5 3 3 2 2_8 priedas" xfId="1093" xr:uid="{00000000-0005-0000-0000-000012030000}"/>
    <cellStyle name="Įprastas 5 3 3 2 3" xfId="291" xr:uid="{00000000-0005-0000-0000-000013030000}"/>
    <cellStyle name="Įprastas 5 3 3 2 3 2" xfId="292" xr:uid="{00000000-0005-0000-0000-000014030000}"/>
    <cellStyle name="Įprastas 5 3 3 2 3 2 2" xfId="756" xr:uid="{00000000-0005-0000-0000-000015030000}"/>
    <cellStyle name="Įprastas 5 3 3 2 3 2_8 priedas" xfId="1269" xr:uid="{00000000-0005-0000-0000-000016030000}"/>
    <cellStyle name="Įprastas 5 3 3 2 3 3" xfId="293" xr:uid="{00000000-0005-0000-0000-000017030000}"/>
    <cellStyle name="Įprastas 5 3 3 2 3 3 2" xfId="900" xr:uid="{00000000-0005-0000-0000-000018030000}"/>
    <cellStyle name="Įprastas 5 3 3 2 3 3_8 priedas" xfId="1133" xr:uid="{00000000-0005-0000-0000-000019030000}"/>
    <cellStyle name="Įprastas 5 3 3 2 3 4" xfId="612" xr:uid="{00000000-0005-0000-0000-00001A030000}"/>
    <cellStyle name="Įprastas 5 3 3 2 3_8 priedas" xfId="1045" xr:uid="{00000000-0005-0000-0000-00001B030000}"/>
    <cellStyle name="Įprastas 5 3 3 2 4" xfId="294" xr:uid="{00000000-0005-0000-0000-00001C030000}"/>
    <cellStyle name="Įprastas 5 3 3 2 4 2" xfId="660" xr:uid="{00000000-0005-0000-0000-00001D030000}"/>
    <cellStyle name="Įprastas 5 3 3 2 4_8 priedas" xfId="997" xr:uid="{00000000-0005-0000-0000-00001E030000}"/>
    <cellStyle name="Įprastas 5 3 3 2 5" xfId="295" xr:uid="{00000000-0005-0000-0000-00001F030000}"/>
    <cellStyle name="Įprastas 5 3 3 2 5 2" xfId="804" xr:uid="{00000000-0005-0000-0000-000020030000}"/>
    <cellStyle name="Įprastas 5 3 3 2 5_8 priedas" xfId="956" xr:uid="{00000000-0005-0000-0000-000021030000}"/>
    <cellStyle name="Įprastas 5 3 3 2 6" xfId="516" xr:uid="{00000000-0005-0000-0000-000022030000}"/>
    <cellStyle name="Įprastas 5 3 3 2_8 priedas" xfId="1227" xr:uid="{00000000-0005-0000-0000-000023030000}"/>
    <cellStyle name="Įprastas 5 3 3 3" xfId="296" xr:uid="{00000000-0005-0000-0000-000024030000}"/>
    <cellStyle name="Įprastas 5 3 3 3 2" xfId="297" xr:uid="{00000000-0005-0000-0000-000025030000}"/>
    <cellStyle name="Įprastas 5 3 3 3 2 2" xfId="684" xr:uid="{00000000-0005-0000-0000-000026030000}"/>
    <cellStyle name="Įprastas 5 3 3 3 2_8 priedas" xfId="939" xr:uid="{00000000-0005-0000-0000-000027030000}"/>
    <cellStyle name="Įprastas 5 3 3 3 3" xfId="298" xr:uid="{00000000-0005-0000-0000-000028030000}"/>
    <cellStyle name="Įprastas 5 3 3 3 3 2" xfId="828" xr:uid="{00000000-0005-0000-0000-000029030000}"/>
    <cellStyle name="Įprastas 5 3 3 3 3_8 priedas" xfId="1197" xr:uid="{00000000-0005-0000-0000-00002A030000}"/>
    <cellStyle name="Įprastas 5 3 3 3 4" xfId="540" xr:uid="{00000000-0005-0000-0000-00002B030000}"/>
    <cellStyle name="Įprastas 5 3 3 3_8 priedas" xfId="927" xr:uid="{00000000-0005-0000-0000-00002C030000}"/>
    <cellStyle name="Įprastas 5 3 3 4" xfId="299" xr:uid="{00000000-0005-0000-0000-00002D030000}"/>
    <cellStyle name="Įprastas 5 3 3 4 2" xfId="300" xr:uid="{00000000-0005-0000-0000-00002E030000}"/>
    <cellStyle name="Įprastas 5 3 3 4 2 2" xfId="732" xr:uid="{00000000-0005-0000-0000-00002F030000}"/>
    <cellStyle name="Įprastas 5 3 3 4 2_8 priedas" xfId="1288" xr:uid="{00000000-0005-0000-0000-000030030000}"/>
    <cellStyle name="Įprastas 5 3 3 4 3" xfId="301" xr:uid="{00000000-0005-0000-0000-000031030000}"/>
    <cellStyle name="Įprastas 5 3 3 4 3 2" xfId="876" xr:uid="{00000000-0005-0000-0000-000032030000}"/>
    <cellStyle name="Įprastas 5 3 3 4 3_8 priedas" xfId="1151" xr:uid="{00000000-0005-0000-0000-000033030000}"/>
    <cellStyle name="Įprastas 5 3 3 4 4" xfId="588" xr:uid="{00000000-0005-0000-0000-000034030000}"/>
    <cellStyle name="Įprastas 5 3 3 4_8 priedas" xfId="1063" xr:uid="{00000000-0005-0000-0000-000035030000}"/>
    <cellStyle name="Įprastas 5 3 3 5" xfId="302" xr:uid="{00000000-0005-0000-0000-000036030000}"/>
    <cellStyle name="Įprastas 5 3 3 5 2" xfId="636" xr:uid="{00000000-0005-0000-0000-000037030000}"/>
    <cellStyle name="Įprastas 5 3 3 5_8 priedas" xfId="1016" xr:uid="{00000000-0005-0000-0000-000038030000}"/>
    <cellStyle name="Įprastas 5 3 3 6" xfId="303" xr:uid="{00000000-0005-0000-0000-000039030000}"/>
    <cellStyle name="Įprastas 5 3 3 6 2" xfId="780" xr:uid="{00000000-0005-0000-0000-00003A030000}"/>
    <cellStyle name="Įprastas 5 3 3 6_8 priedas" xfId="1241" xr:uid="{00000000-0005-0000-0000-00003B030000}"/>
    <cellStyle name="Įprastas 5 3 3 7" xfId="492" xr:uid="{00000000-0005-0000-0000-00003C030000}"/>
    <cellStyle name="Įprastas 5 3 3_8 priedas" xfId="981" xr:uid="{00000000-0005-0000-0000-00003D030000}"/>
    <cellStyle name="Įprastas 5 3 4" xfId="304" xr:uid="{00000000-0005-0000-0000-00003E030000}"/>
    <cellStyle name="Įprastas 5 3 4 2" xfId="305" xr:uid="{00000000-0005-0000-0000-00003F030000}"/>
    <cellStyle name="Įprastas 5 3 4 2 2" xfId="306" xr:uid="{00000000-0005-0000-0000-000040030000}"/>
    <cellStyle name="Įprastas 5 3 4 2 2 2" xfId="696" xr:uid="{00000000-0005-0000-0000-000041030000}"/>
    <cellStyle name="Įprastas 5 3 4 2 2_8 priedas" xfId="1221" xr:uid="{00000000-0005-0000-0000-000042030000}"/>
    <cellStyle name="Įprastas 5 3 4 2 3" xfId="307" xr:uid="{00000000-0005-0000-0000-000043030000}"/>
    <cellStyle name="Įprastas 5 3 4 2 3 2" xfId="840" xr:uid="{00000000-0005-0000-0000-000044030000}"/>
    <cellStyle name="Įprastas 5 3 4 2 3_8 priedas" xfId="1087" xr:uid="{00000000-0005-0000-0000-000045030000}"/>
    <cellStyle name="Įprastas 5 3 4 2 4" xfId="552" xr:uid="{00000000-0005-0000-0000-000046030000}"/>
    <cellStyle name="Įprastas 5 3 4 2_8 priedas" xfId="975" xr:uid="{00000000-0005-0000-0000-000047030000}"/>
    <cellStyle name="Įprastas 5 3 4 3" xfId="308" xr:uid="{00000000-0005-0000-0000-000048030000}"/>
    <cellStyle name="Įprastas 5 3 4 3 2" xfId="309" xr:uid="{00000000-0005-0000-0000-000049030000}"/>
    <cellStyle name="Įprastas 5 3 4 3 2 2" xfId="744" xr:uid="{00000000-0005-0000-0000-00004A030000}"/>
    <cellStyle name="Įprastas 5 3 4 3 2_8 priedas" xfId="1175" xr:uid="{00000000-0005-0000-0000-00004B030000}"/>
    <cellStyle name="Įprastas 5 3 4 3 3" xfId="310" xr:uid="{00000000-0005-0000-0000-00004C030000}"/>
    <cellStyle name="Įprastas 5 3 4 3 3 2" xfId="888" xr:uid="{00000000-0005-0000-0000-00004D030000}"/>
    <cellStyle name="Įprastas 5 3 4 3 3_8 priedas" xfId="1039" xr:uid="{00000000-0005-0000-0000-00004E030000}"/>
    <cellStyle name="Įprastas 5 3 4 3 4" xfId="600" xr:uid="{00000000-0005-0000-0000-00004F030000}"/>
    <cellStyle name="Įprastas 5 3 4 3_8 priedas" xfId="1312" xr:uid="{00000000-0005-0000-0000-000050030000}"/>
    <cellStyle name="Įprastas 5 3 4 4" xfId="311" xr:uid="{00000000-0005-0000-0000-000051030000}"/>
    <cellStyle name="Įprastas 5 3 4 4 2" xfId="648" xr:uid="{00000000-0005-0000-0000-000052030000}"/>
    <cellStyle name="Įprastas 5 3 4 4_8 priedas" xfId="1263" xr:uid="{00000000-0005-0000-0000-000053030000}"/>
    <cellStyle name="Įprastas 5 3 4 5" xfId="312" xr:uid="{00000000-0005-0000-0000-000054030000}"/>
    <cellStyle name="Įprastas 5 3 4 5 2" xfId="792" xr:uid="{00000000-0005-0000-0000-000055030000}"/>
    <cellStyle name="Įprastas 5 3 4 5_8 priedas" xfId="1127" xr:uid="{00000000-0005-0000-0000-000056030000}"/>
    <cellStyle name="Įprastas 5 3 4 6" xfId="504" xr:uid="{00000000-0005-0000-0000-000057030000}"/>
    <cellStyle name="Įprastas 5 3 4_8 priedas" xfId="1111" xr:uid="{00000000-0005-0000-0000-000058030000}"/>
    <cellStyle name="Įprastas 5 3 5" xfId="313" xr:uid="{00000000-0005-0000-0000-000059030000}"/>
    <cellStyle name="Įprastas 5 3 5 2" xfId="314" xr:uid="{00000000-0005-0000-0000-00005A030000}"/>
    <cellStyle name="Įprastas 5 3 5 2 2" xfId="672" xr:uid="{00000000-0005-0000-0000-00005B030000}"/>
    <cellStyle name="Įprastas 5 3 5 2_8 priedas" xfId="950" xr:uid="{00000000-0005-0000-0000-00005C030000}"/>
    <cellStyle name="Įprastas 5 3 5 3" xfId="315" xr:uid="{00000000-0005-0000-0000-00005D030000}"/>
    <cellStyle name="Įprastas 5 3 5 3 2" xfId="816" xr:uid="{00000000-0005-0000-0000-00005E030000}"/>
    <cellStyle name="Įprastas 5 3 5 3_8 priedas" xfId="1209" xr:uid="{00000000-0005-0000-0000-00005F030000}"/>
    <cellStyle name="Įprastas 5 3 5 4" xfId="528" xr:uid="{00000000-0005-0000-0000-000060030000}"/>
    <cellStyle name="Įprastas 5 3 5_8 priedas" xfId="991" xr:uid="{00000000-0005-0000-0000-000061030000}"/>
    <cellStyle name="Įprastas 5 3 6" xfId="316" xr:uid="{00000000-0005-0000-0000-000062030000}"/>
    <cellStyle name="Įprastas 5 3 6 2" xfId="317" xr:uid="{00000000-0005-0000-0000-000063030000}"/>
    <cellStyle name="Įprastas 5 3 6 2 2" xfId="720" xr:uid="{00000000-0005-0000-0000-000064030000}"/>
    <cellStyle name="Įprastas 5 3 6 2_8 priedas" xfId="1300" xr:uid="{00000000-0005-0000-0000-000065030000}"/>
    <cellStyle name="Įprastas 5 3 6 3" xfId="318" xr:uid="{00000000-0005-0000-0000-000066030000}"/>
    <cellStyle name="Įprastas 5 3 6 3 2" xfId="864" xr:uid="{00000000-0005-0000-0000-000067030000}"/>
    <cellStyle name="Įprastas 5 3 6 3_8 priedas" xfId="1163" xr:uid="{00000000-0005-0000-0000-000068030000}"/>
    <cellStyle name="Įprastas 5 3 6 4" xfId="576" xr:uid="{00000000-0005-0000-0000-000069030000}"/>
    <cellStyle name="Įprastas 5 3 6_8 priedas" xfId="1075" xr:uid="{00000000-0005-0000-0000-00006A030000}"/>
    <cellStyle name="Įprastas 5 3 7" xfId="319" xr:uid="{00000000-0005-0000-0000-00006B030000}"/>
    <cellStyle name="Įprastas 5 3 7 2" xfId="624" xr:uid="{00000000-0005-0000-0000-00006C030000}"/>
    <cellStyle name="Įprastas 5 3 7_8 priedas" xfId="1028" xr:uid="{00000000-0005-0000-0000-00006D030000}"/>
    <cellStyle name="Įprastas 5 3 8" xfId="320" xr:uid="{00000000-0005-0000-0000-00006E030000}"/>
    <cellStyle name="Įprastas 5 3 8 2" xfId="768" xr:uid="{00000000-0005-0000-0000-00006F030000}"/>
    <cellStyle name="Įprastas 5 3 8_8 priedas" xfId="1253" xr:uid="{00000000-0005-0000-0000-000070030000}"/>
    <cellStyle name="Įprastas 5 3 9" xfId="480" xr:uid="{00000000-0005-0000-0000-000071030000}"/>
    <cellStyle name="Įprastas 5 3_8 priedas" xfId="30" xr:uid="{00000000-0005-0000-0000-000072030000}"/>
    <cellStyle name="Įprastas 5 4" xfId="18" xr:uid="{00000000-0005-0000-0000-000073030000}"/>
    <cellStyle name="Įprastas 5 4 2" xfId="26" xr:uid="{00000000-0005-0000-0000-000074030000}"/>
    <cellStyle name="Įprastas 5 4 2 2" xfId="322" xr:uid="{00000000-0005-0000-0000-000075030000}"/>
    <cellStyle name="Įprastas 5 4 2 2 2" xfId="323" xr:uid="{00000000-0005-0000-0000-000076030000}"/>
    <cellStyle name="Įprastas 5 4 2 2 2 2" xfId="324" xr:uid="{00000000-0005-0000-0000-000077030000}"/>
    <cellStyle name="Įprastas 5 4 2 2 2 2 2" xfId="325" xr:uid="{00000000-0005-0000-0000-000078030000}"/>
    <cellStyle name="Įprastas 5 4 2 2 2 2 2 2" xfId="714" xr:uid="{00000000-0005-0000-0000-000079030000}"/>
    <cellStyle name="Įprastas 5 4 2 2 2 2 2_8 priedas" xfId="1051" xr:uid="{00000000-0005-0000-0000-00007A030000}"/>
    <cellStyle name="Įprastas 5 4 2 2 2 2 3" xfId="326" xr:uid="{00000000-0005-0000-0000-00007B030000}"/>
    <cellStyle name="Įprastas 5 4 2 2 2 2 3 2" xfId="858" xr:uid="{00000000-0005-0000-0000-00007C030000}"/>
    <cellStyle name="Įprastas 5 4 2 2 2 2 3_8 priedas" xfId="1275" xr:uid="{00000000-0005-0000-0000-00007D030000}"/>
    <cellStyle name="Įprastas 5 4 2 2 2 2 4" xfId="570" xr:uid="{00000000-0005-0000-0000-00007E030000}"/>
    <cellStyle name="Įprastas 5 4 2 2 2 2_8 priedas" xfId="1187" xr:uid="{00000000-0005-0000-0000-00007F030000}"/>
    <cellStyle name="Įprastas 5 4 2 2 2 3" xfId="327" xr:uid="{00000000-0005-0000-0000-000080030000}"/>
    <cellStyle name="Įprastas 5 4 2 2 2 3 2" xfId="328" xr:uid="{00000000-0005-0000-0000-000081030000}"/>
    <cellStyle name="Įprastas 5 4 2 2 2 3 2 2" xfId="762" xr:uid="{00000000-0005-0000-0000-000082030000}"/>
    <cellStyle name="Įprastas 5 4 2 2 2 3 2_8 priedas" xfId="1003" xr:uid="{00000000-0005-0000-0000-000083030000}"/>
    <cellStyle name="Įprastas 5 4 2 2 2 3 3" xfId="329" xr:uid="{00000000-0005-0000-0000-000084030000}"/>
    <cellStyle name="Įprastas 5 4 2 2 2 3 3 2" xfId="906" xr:uid="{00000000-0005-0000-0000-000085030000}"/>
    <cellStyle name="Įprastas 5 4 2 2 2 3 3_8 priedas" xfId="962" xr:uid="{00000000-0005-0000-0000-000086030000}"/>
    <cellStyle name="Įprastas 5 4 2 2 2 3 4" xfId="618" xr:uid="{00000000-0005-0000-0000-000087030000}"/>
    <cellStyle name="Įprastas 5 4 2 2 2 3_8 priedas" xfId="1139" xr:uid="{00000000-0005-0000-0000-000088030000}"/>
    <cellStyle name="Įprastas 5 4 2 2 2 4" xfId="330" xr:uid="{00000000-0005-0000-0000-000089030000}"/>
    <cellStyle name="Įprastas 5 4 2 2 2 4 2" xfId="666" xr:uid="{00000000-0005-0000-0000-00008A030000}"/>
    <cellStyle name="Įprastas 5 4 2 2 2 4_8 priedas" xfId="933" xr:uid="{00000000-0005-0000-0000-00008B030000}"/>
    <cellStyle name="Įprastas 5 4 2 2 2 5" xfId="331" xr:uid="{00000000-0005-0000-0000-00008C030000}"/>
    <cellStyle name="Įprastas 5 4 2 2 2 5 2" xfId="810" xr:uid="{00000000-0005-0000-0000-00008D030000}"/>
    <cellStyle name="Įprastas 5 4 2 2 2 5_8 priedas" xfId="916" xr:uid="{00000000-0005-0000-0000-00008E030000}"/>
    <cellStyle name="Įprastas 5 4 2 2 2 6" xfId="522" xr:uid="{00000000-0005-0000-0000-00008F030000}"/>
    <cellStyle name="Įprastas 5 4 2 2 2_8 priedas" xfId="1324" xr:uid="{00000000-0005-0000-0000-000090030000}"/>
    <cellStyle name="Įprastas 5 4 2 2 3" xfId="332" xr:uid="{00000000-0005-0000-0000-000091030000}"/>
    <cellStyle name="Įprastas 5 4 2 2 3 2" xfId="333" xr:uid="{00000000-0005-0000-0000-000092030000}"/>
    <cellStyle name="Įprastas 5 4 2 2 3 2 2" xfId="690" xr:uid="{00000000-0005-0000-0000-000093030000}"/>
    <cellStyle name="Įprastas 5 4 2 2 3 2_8 priedas" xfId="1192" xr:uid="{00000000-0005-0000-0000-000094030000}"/>
    <cellStyle name="Įprastas 5 4 2 2 3 3" xfId="334" xr:uid="{00000000-0005-0000-0000-000095030000}"/>
    <cellStyle name="Įprastas 5 4 2 2 3 3 2" xfId="834" xr:uid="{00000000-0005-0000-0000-000096030000}"/>
    <cellStyle name="Įprastas 5 4 2 2 3 3_8 priedas" xfId="1057" xr:uid="{00000000-0005-0000-0000-000097030000}"/>
    <cellStyle name="Įprastas 5 4 2 2 3 4" xfId="546" xr:uid="{00000000-0005-0000-0000-000098030000}"/>
    <cellStyle name="Įprastas 5 4 2 2 3_8 priedas" xfId="921" xr:uid="{00000000-0005-0000-0000-000099030000}"/>
    <cellStyle name="Įprastas 5 4 2 2 4" xfId="335" xr:uid="{00000000-0005-0000-0000-00009A030000}"/>
    <cellStyle name="Įprastas 5 4 2 2 4 2" xfId="336" xr:uid="{00000000-0005-0000-0000-00009B030000}"/>
    <cellStyle name="Įprastas 5 4 2 2 4 2 2" xfId="738" xr:uid="{00000000-0005-0000-0000-00009C030000}"/>
    <cellStyle name="Įprastas 5 4 2 2 4 2_8 priedas" xfId="1146" xr:uid="{00000000-0005-0000-0000-00009D030000}"/>
    <cellStyle name="Įprastas 5 4 2 2 4 3" xfId="337" xr:uid="{00000000-0005-0000-0000-00009E030000}"/>
    <cellStyle name="Įprastas 5 4 2 2 4 3 2" xfId="882" xr:uid="{00000000-0005-0000-0000-00009F030000}"/>
    <cellStyle name="Įprastas 5 4 2 2 4 3_8 priedas" xfId="1010" xr:uid="{00000000-0005-0000-0000-0000A0030000}"/>
    <cellStyle name="Įprastas 5 4 2 2 4 4" xfId="594" xr:uid="{00000000-0005-0000-0000-0000A1030000}"/>
    <cellStyle name="Įprastas 5 4 2 2 4_8 priedas" xfId="1282" xr:uid="{00000000-0005-0000-0000-0000A2030000}"/>
    <cellStyle name="Įprastas 5 4 2 2 5" xfId="338" xr:uid="{00000000-0005-0000-0000-0000A3030000}"/>
    <cellStyle name="Įprastas 5 4 2 2 5 2" xfId="642" xr:uid="{00000000-0005-0000-0000-0000A4030000}"/>
    <cellStyle name="Įprastas 5 4 2 2 5_8 priedas" xfId="1236" xr:uid="{00000000-0005-0000-0000-0000A5030000}"/>
    <cellStyle name="Įprastas 5 4 2 2 6" xfId="339" xr:uid="{00000000-0005-0000-0000-0000A6030000}"/>
    <cellStyle name="Įprastas 5 4 2 2 6 2" xfId="786" xr:uid="{00000000-0005-0000-0000-0000A7030000}"/>
    <cellStyle name="Įprastas 5 4 2 2 6_8 priedas" xfId="1106" xr:uid="{00000000-0005-0000-0000-0000A8030000}"/>
    <cellStyle name="Įprastas 5 4 2 2 7" xfId="498" xr:uid="{00000000-0005-0000-0000-0000A9030000}"/>
    <cellStyle name="Įprastas 5 4 2 2_8 priedas" xfId="1099" xr:uid="{00000000-0005-0000-0000-0000AA030000}"/>
    <cellStyle name="Įprastas 5 4 2 3" xfId="340" xr:uid="{00000000-0005-0000-0000-0000AB030000}"/>
    <cellStyle name="Įprastas 5 4 2 3 2" xfId="341" xr:uid="{00000000-0005-0000-0000-0000AC030000}"/>
    <cellStyle name="Įprastas 5 4 2 3 2 2" xfId="342" xr:uid="{00000000-0005-0000-0000-0000AD030000}"/>
    <cellStyle name="Įprastas 5 4 2 3 2 2 2" xfId="702" xr:uid="{00000000-0005-0000-0000-0000AE030000}"/>
    <cellStyle name="Įprastas 5 4 2 3 2 2_8 priedas" xfId="1083" xr:uid="{00000000-0005-0000-0000-0000AF030000}"/>
    <cellStyle name="Įprastas 5 4 2 3 2 3" xfId="343" xr:uid="{00000000-0005-0000-0000-0000B0030000}"/>
    <cellStyle name="Įprastas 5 4 2 3 2 3 2" xfId="846" xr:uid="{00000000-0005-0000-0000-0000B1030000}"/>
    <cellStyle name="Įprastas 5 4 2 3 2 3_8 priedas" xfId="1308" xr:uid="{00000000-0005-0000-0000-0000B2030000}"/>
    <cellStyle name="Įprastas 5 4 2 3 2 4" xfId="558" xr:uid="{00000000-0005-0000-0000-0000B3030000}"/>
    <cellStyle name="Įprastas 5 4 2 3 2_8 priedas" xfId="1217" xr:uid="{00000000-0005-0000-0000-0000B4030000}"/>
    <cellStyle name="Įprastas 5 4 2 3 3" xfId="344" xr:uid="{00000000-0005-0000-0000-0000B5030000}"/>
    <cellStyle name="Įprastas 5 4 2 3 3 2" xfId="345" xr:uid="{00000000-0005-0000-0000-0000B6030000}"/>
    <cellStyle name="Įprastas 5 4 2 3 3 2 2" xfId="750" xr:uid="{00000000-0005-0000-0000-0000B7030000}"/>
    <cellStyle name="Įprastas 5 4 2 3 3 2_8 priedas" xfId="1035" xr:uid="{00000000-0005-0000-0000-0000B8030000}"/>
    <cellStyle name="Įprastas 5 4 2 3 3 3" xfId="346" xr:uid="{00000000-0005-0000-0000-0000B9030000}"/>
    <cellStyle name="Įprastas 5 4 2 3 3 3 2" xfId="894" xr:uid="{00000000-0005-0000-0000-0000BA030000}"/>
    <cellStyle name="Įprastas 5 4 2 3 3 3_8 priedas" xfId="1259" xr:uid="{00000000-0005-0000-0000-0000BB030000}"/>
    <cellStyle name="Įprastas 5 4 2 3 3 4" xfId="606" xr:uid="{00000000-0005-0000-0000-0000BC030000}"/>
    <cellStyle name="Įprastas 5 4 2 3 3_8 priedas" xfId="1171" xr:uid="{00000000-0005-0000-0000-0000BD030000}"/>
    <cellStyle name="Įprastas 5 4 2 3 4" xfId="347" xr:uid="{00000000-0005-0000-0000-0000BE030000}"/>
    <cellStyle name="Įprastas 5 4 2 3 4 2" xfId="654" xr:uid="{00000000-0005-0000-0000-0000BF030000}"/>
    <cellStyle name="Įprastas 5 4 2 3 4_8 priedas" xfId="1123" xr:uid="{00000000-0005-0000-0000-0000C0030000}"/>
    <cellStyle name="Įprastas 5 4 2 3 5" xfId="348" xr:uid="{00000000-0005-0000-0000-0000C1030000}"/>
    <cellStyle name="Įprastas 5 4 2 3 5 2" xfId="798" xr:uid="{00000000-0005-0000-0000-0000C2030000}"/>
    <cellStyle name="Įprastas 5 4 2 3 5_8 priedas" xfId="987" xr:uid="{00000000-0005-0000-0000-0000C3030000}"/>
    <cellStyle name="Įprastas 5 4 2 3 6" xfId="510" xr:uid="{00000000-0005-0000-0000-0000C4030000}"/>
    <cellStyle name="Įprastas 5 4 2 3_8 priedas" xfId="969" xr:uid="{00000000-0005-0000-0000-0000C5030000}"/>
    <cellStyle name="Įprastas 5 4 2 4" xfId="349" xr:uid="{00000000-0005-0000-0000-0000C6030000}"/>
    <cellStyle name="Įprastas 5 4 2 4 2" xfId="350" xr:uid="{00000000-0005-0000-0000-0000C7030000}"/>
    <cellStyle name="Įprastas 5 4 2 4 2 2" xfId="678" xr:uid="{00000000-0005-0000-0000-0000C8030000}"/>
    <cellStyle name="Įprastas 5 4 2 4 2_8 priedas" xfId="1205" xr:uid="{00000000-0005-0000-0000-0000C9030000}"/>
    <cellStyle name="Įprastas 5 4 2 4 3" xfId="351" xr:uid="{00000000-0005-0000-0000-0000CA030000}"/>
    <cellStyle name="Įprastas 5 4 2 4 3 2" xfId="822" xr:uid="{00000000-0005-0000-0000-0000CB030000}"/>
    <cellStyle name="Įprastas 5 4 2 4 3_8 priedas" xfId="1071" xr:uid="{00000000-0005-0000-0000-0000CC030000}"/>
    <cellStyle name="Įprastas 5 4 2 4 4" xfId="534" xr:uid="{00000000-0005-0000-0000-0000CD030000}"/>
    <cellStyle name="Įprastas 5 4 2 4_8 priedas" xfId="946" xr:uid="{00000000-0005-0000-0000-0000CE030000}"/>
    <cellStyle name="Įprastas 5 4 2 5" xfId="352" xr:uid="{00000000-0005-0000-0000-0000CF030000}"/>
    <cellStyle name="Įprastas 5 4 2 5 2" xfId="353" xr:uid="{00000000-0005-0000-0000-0000D0030000}"/>
    <cellStyle name="Įprastas 5 4 2 5 2 2" xfId="726" xr:uid="{00000000-0005-0000-0000-0000D1030000}"/>
    <cellStyle name="Įprastas 5 4 2 5 2_8 priedas" xfId="1159" xr:uid="{00000000-0005-0000-0000-0000D2030000}"/>
    <cellStyle name="Įprastas 5 4 2 5 3" xfId="354" xr:uid="{00000000-0005-0000-0000-0000D3030000}"/>
    <cellStyle name="Įprastas 5 4 2 5 3 2" xfId="870" xr:uid="{00000000-0005-0000-0000-0000D4030000}"/>
    <cellStyle name="Įprastas 5 4 2 5 3_8 priedas" xfId="1024" xr:uid="{00000000-0005-0000-0000-0000D5030000}"/>
    <cellStyle name="Įprastas 5 4 2 5 4" xfId="582" xr:uid="{00000000-0005-0000-0000-0000D6030000}"/>
    <cellStyle name="Įprastas 5 4 2 5_8 priedas" xfId="1296" xr:uid="{00000000-0005-0000-0000-0000D7030000}"/>
    <cellStyle name="Įprastas 5 4 2 6" xfId="355" xr:uid="{00000000-0005-0000-0000-0000D8030000}"/>
    <cellStyle name="Įprastas 5 4 2 6 2" xfId="630" xr:uid="{00000000-0005-0000-0000-0000D9030000}"/>
    <cellStyle name="Įprastas 5 4 2 6_8 priedas" xfId="1249" xr:uid="{00000000-0005-0000-0000-0000DA030000}"/>
    <cellStyle name="Įprastas 5 4 2 7" xfId="356" xr:uid="{00000000-0005-0000-0000-0000DB030000}"/>
    <cellStyle name="Įprastas 5 4 2 7 2" xfId="774" xr:uid="{00000000-0005-0000-0000-0000DC030000}"/>
    <cellStyle name="Įprastas 5 4 2 7_8 priedas" xfId="1116" xr:uid="{00000000-0005-0000-0000-0000DD030000}"/>
    <cellStyle name="Įprastas 5 4 2 8" xfId="486" xr:uid="{00000000-0005-0000-0000-0000DE030000}"/>
    <cellStyle name="Įprastas 5 4 2_8 priedas" xfId="321" xr:uid="{00000000-0005-0000-0000-0000DF030000}"/>
    <cellStyle name="Įprastas 5 4 3" xfId="357" xr:uid="{00000000-0005-0000-0000-0000E0030000}"/>
    <cellStyle name="Įprastas 5 4 3 2" xfId="358" xr:uid="{00000000-0005-0000-0000-0000E1030000}"/>
    <cellStyle name="Įprastas 5 4 3 2 2" xfId="359" xr:uid="{00000000-0005-0000-0000-0000E2030000}"/>
    <cellStyle name="Įprastas 5 4 3 2 2 2" xfId="360" xr:uid="{00000000-0005-0000-0000-0000E3030000}"/>
    <cellStyle name="Įprastas 5 4 3 2 2 2 2" xfId="709" xr:uid="{00000000-0005-0000-0000-0000E4030000}"/>
    <cellStyle name="Įprastas 5 4 3 2 2 2_8 priedas" xfId="1183" xr:uid="{00000000-0005-0000-0000-0000E5030000}"/>
    <cellStyle name="Įprastas 5 4 3 2 2 3" xfId="361" xr:uid="{00000000-0005-0000-0000-0000E6030000}"/>
    <cellStyle name="Įprastas 5 4 3 2 2 3 2" xfId="853" xr:uid="{00000000-0005-0000-0000-0000E7030000}"/>
    <cellStyle name="Įprastas 5 4 3 2 2 3_8 priedas" xfId="1047" xr:uid="{00000000-0005-0000-0000-0000E8030000}"/>
    <cellStyle name="Įprastas 5 4 3 2 2 4" xfId="565" xr:uid="{00000000-0005-0000-0000-0000E9030000}"/>
    <cellStyle name="Įprastas 5 4 3 2 2_8 priedas" xfId="1320" xr:uid="{00000000-0005-0000-0000-0000EA030000}"/>
    <cellStyle name="Įprastas 5 4 3 2 3" xfId="362" xr:uid="{00000000-0005-0000-0000-0000EB030000}"/>
    <cellStyle name="Įprastas 5 4 3 2 3 2" xfId="363" xr:uid="{00000000-0005-0000-0000-0000EC030000}"/>
    <cellStyle name="Įprastas 5 4 3 2 3 2 2" xfId="757" xr:uid="{00000000-0005-0000-0000-0000ED030000}"/>
    <cellStyle name="Įprastas 5 4 3 2 3 2_8 priedas" xfId="1135" xr:uid="{00000000-0005-0000-0000-0000EE030000}"/>
    <cellStyle name="Įprastas 5 4 3 2 3 3" xfId="364" xr:uid="{00000000-0005-0000-0000-0000EF030000}"/>
    <cellStyle name="Įprastas 5 4 3 2 3 3 2" xfId="901" xr:uid="{00000000-0005-0000-0000-0000F0030000}"/>
    <cellStyle name="Įprastas 5 4 3 2 3 3_8 priedas" xfId="999" xr:uid="{00000000-0005-0000-0000-0000F1030000}"/>
    <cellStyle name="Įprastas 5 4 3 2 3 4" xfId="613" xr:uid="{00000000-0005-0000-0000-0000F2030000}"/>
    <cellStyle name="Įprastas 5 4 3 2 3_8 priedas" xfId="1271" xr:uid="{00000000-0005-0000-0000-0000F3030000}"/>
    <cellStyle name="Įprastas 5 4 3 2 4" xfId="365" xr:uid="{00000000-0005-0000-0000-0000F4030000}"/>
    <cellStyle name="Įprastas 5 4 3 2 4 2" xfId="661" xr:uid="{00000000-0005-0000-0000-0000F5030000}"/>
    <cellStyle name="Įprastas 5 4 3 2 4_8 priedas" xfId="958" xr:uid="{00000000-0005-0000-0000-0000F6030000}"/>
    <cellStyle name="Įprastas 5 4 3 2 5" xfId="366" xr:uid="{00000000-0005-0000-0000-0000F7030000}"/>
    <cellStyle name="Įprastas 5 4 3 2 5 2" xfId="805" xr:uid="{00000000-0005-0000-0000-0000F8030000}"/>
    <cellStyle name="Įprastas 5 4 3 2 5_8 priedas" xfId="929" xr:uid="{00000000-0005-0000-0000-0000F9030000}"/>
    <cellStyle name="Įprastas 5 4 3 2 6" xfId="517" xr:uid="{00000000-0005-0000-0000-0000FA030000}"/>
    <cellStyle name="Įprastas 5 4 3 2_8 priedas" xfId="1095" xr:uid="{00000000-0005-0000-0000-0000FB030000}"/>
    <cellStyle name="Įprastas 5 4 3 3" xfId="367" xr:uid="{00000000-0005-0000-0000-0000FC030000}"/>
    <cellStyle name="Įprastas 5 4 3 3 2" xfId="368" xr:uid="{00000000-0005-0000-0000-0000FD030000}"/>
    <cellStyle name="Įprastas 5 4 3 3 2 2" xfId="685" xr:uid="{00000000-0005-0000-0000-0000FE030000}"/>
    <cellStyle name="Įprastas 5 4 3 3 2_8 priedas" xfId="1201" xr:uid="{00000000-0005-0000-0000-0000FF030000}"/>
    <cellStyle name="Įprastas 5 4 3 3 3" xfId="369" xr:uid="{00000000-0005-0000-0000-000000040000}"/>
    <cellStyle name="Įprastas 5 4 3 3 3 2" xfId="829" xr:uid="{00000000-0005-0000-0000-000001040000}"/>
    <cellStyle name="Įprastas 5 4 3 3 3_8 priedas" xfId="1067" xr:uid="{00000000-0005-0000-0000-000002040000}"/>
    <cellStyle name="Įprastas 5 4 3 3 4" xfId="541" xr:uid="{00000000-0005-0000-0000-000003040000}"/>
    <cellStyle name="Įprastas 5 4 3 3_8 priedas" xfId="938" xr:uid="{00000000-0005-0000-0000-000004040000}"/>
    <cellStyle name="Įprastas 5 4 3 4" xfId="370" xr:uid="{00000000-0005-0000-0000-000005040000}"/>
    <cellStyle name="Įprastas 5 4 3 4 2" xfId="371" xr:uid="{00000000-0005-0000-0000-000006040000}"/>
    <cellStyle name="Įprastas 5 4 3 4 2 2" xfId="733" xr:uid="{00000000-0005-0000-0000-000007040000}"/>
    <cellStyle name="Įprastas 5 4 3 4 2_8 priedas" xfId="1155" xr:uid="{00000000-0005-0000-0000-000008040000}"/>
    <cellStyle name="Įprastas 5 4 3 4 3" xfId="372" xr:uid="{00000000-0005-0000-0000-000009040000}"/>
    <cellStyle name="Įprastas 5 4 3 4 3 2" xfId="877" xr:uid="{00000000-0005-0000-0000-00000A040000}"/>
    <cellStyle name="Įprastas 5 4 3 4 3_8 priedas" xfId="1020" xr:uid="{00000000-0005-0000-0000-00000B040000}"/>
    <cellStyle name="Įprastas 5 4 3 4 4" xfId="589" xr:uid="{00000000-0005-0000-0000-00000C040000}"/>
    <cellStyle name="Įprastas 5 4 3 4_8 priedas" xfId="1292" xr:uid="{00000000-0005-0000-0000-00000D040000}"/>
    <cellStyle name="Įprastas 5 4 3 5" xfId="373" xr:uid="{00000000-0005-0000-0000-00000E040000}"/>
    <cellStyle name="Įprastas 5 4 3 5 2" xfId="637" xr:uid="{00000000-0005-0000-0000-00000F040000}"/>
    <cellStyle name="Įprastas 5 4 3 5_8 priedas" xfId="1245" xr:uid="{00000000-0005-0000-0000-000010040000}"/>
    <cellStyle name="Įprastas 5 4 3 6" xfId="374" xr:uid="{00000000-0005-0000-0000-000011040000}"/>
    <cellStyle name="Įprastas 5 4 3 6 2" xfId="781" xr:uid="{00000000-0005-0000-0000-000012040000}"/>
    <cellStyle name="Įprastas 5 4 3 6_8 priedas" xfId="1115" xr:uid="{00000000-0005-0000-0000-000013040000}"/>
    <cellStyle name="Įprastas 5 4 3 7" xfId="493" xr:uid="{00000000-0005-0000-0000-000014040000}"/>
    <cellStyle name="Įprastas 5 4 3_8 priedas" xfId="1229" xr:uid="{00000000-0005-0000-0000-000015040000}"/>
    <cellStyle name="Įprastas 5 4 4" xfId="375" xr:uid="{00000000-0005-0000-0000-000016040000}"/>
    <cellStyle name="Įprastas 5 4 4 2" xfId="376" xr:uid="{00000000-0005-0000-0000-000017040000}"/>
    <cellStyle name="Įprastas 5 4 4 2 2" xfId="377" xr:uid="{00000000-0005-0000-0000-000018040000}"/>
    <cellStyle name="Įprastas 5 4 4 2 2 2" xfId="697" xr:uid="{00000000-0005-0000-0000-000019040000}"/>
    <cellStyle name="Įprastas 5 4 4 2 2_8 priedas" xfId="1091" xr:uid="{00000000-0005-0000-0000-00001A040000}"/>
    <cellStyle name="Įprastas 5 4 4 2 3" xfId="378" xr:uid="{00000000-0005-0000-0000-00001B040000}"/>
    <cellStyle name="Įprastas 5 4 4 2 3 2" xfId="841" xr:uid="{00000000-0005-0000-0000-00001C040000}"/>
    <cellStyle name="Įprastas 5 4 4 2 3_8 priedas" xfId="1316" xr:uid="{00000000-0005-0000-0000-00001D040000}"/>
    <cellStyle name="Įprastas 5 4 4 2 4" xfId="553" xr:uid="{00000000-0005-0000-0000-00001E040000}"/>
    <cellStyle name="Įprastas 5 4 4 2_8 priedas" xfId="1225" xr:uid="{00000000-0005-0000-0000-00001F040000}"/>
    <cellStyle name="Įprastas 5 4 4 3" xfId="379" xr:uid="{00000000-0005-0000-0000-000020040000}"/>
    <cellStyle name="Įprastas 5 4 4 3 2" xfId="380" xr:uid="{00000000-0005-0000-0000-000021040000}"/>
    <cellStyle name="Įprastas 5 4 4 3 2 2" xfId="745" xr:uid="{00000000-0005-0000-0000-000022040000}"/>
    <cellStyle name="Įprastas 5 4 4 3 2_8 priedas" xfId="1043" xr:uid="{00000000-0005-0000-0000-000023040000}"/>
    <cellStyle name="Įprastas 5 4 4 3 3" xfId="381" xr:uid="{00000000-0005-0000-0000-000024040000}"/>
    <cellStyle name="Įprastas 5 4 4 3 3 2" xfId="889" xr:uid="{00000000-0005-0000-0000-000025040000}"/>
    <cellStyle name="Įprastas 5 4 4 3 3_8 priedas" xfId="1267" xr:uid="{00000000-0005-0000-0000-000026040000}"/>
    <cellStyle name="Įprastas 5 4 4 3 4" xfId="601" xr:uid="{00000000-0005-0000-0000-000027040000}"/>
    <cellStyle name="Įprastas 5 4 4 3_8 priedas" xfId="1179" xr:uid="{00000000-0005-0000-0000-000028040000}"/>
    <cellStyle name="Įprastas 5 4 4 4" xfId="382" xr:uid="{00000000-0005-0000-0000-000029040000}"/>
    <cellStyle name="Įprastas 5 4 4 4 2" xfId="649" xr:uid="{00000000-0005-0000-0000-00002A040000}"/>
    <cellStyle name="Įprastas 5 4 4 4_8 priedas" xfId="1131" xr:uid="{00000000-0005-0000-0000-00002B040000}"/>
    <cellStyle name="Įprastas 5 4 4 5" xfId="383" xr:uid="{00000000-0005-0000-0000-00002C040000}"/>
    <cellStyle name="Įprastas 5 4 4 5 2" xfId="793" xr:uid="{00000000-0005-0000-0000-00002D040000}"/>
    <cellStyle name="Įprastas 5 4 4 5_8 priedas" xfId="995" xr:uid="{00000000-0005-0000-0000-00002E040000}"/>
    <cellStyle name="Įprastas 5 4 4 6" xfId="505" xr:uid="{00000000-0005-0000-0000-00002F040000}"/>
    <cellStyle name="Įprastas 5 4 4_8 priedas" xfId="979" xr:uid="{00000000-0005-0000-0000-000030040000}"/>
    <cellStyle name="Įprastas 5 4 5" xfId="384" xr:uid="{00000000-0005-0000-0000-000031040000}"/>
    <cellStyle name="Įprastas 5 4 5 2" xfId="385" xr:uid="{00000000-0005-0000-0000-000032040000}"/>
    <cellStyle name="Įprastas 5 4 5 2 2" xfId="673" xr:uid="{00000000-0005-0000-0000-000033040000}"/>
    <cellStyle name="Įprastas 5 4 5 2_8 priedas" xfId="1213" xr:uid="{00000000-0005-0000-0000-000034040000}"/>
    <cellStyle name="Įprastas 5 4 5 3" xfId="386" xr:uid="{00000000-0005-0000-0000-000035040000}"/>
    <cellStyle name="Įprastas 5 4 5 3 2" xfId="817" xr:uid="{00000000-0005-0000-0000-000036040000}"/>
    <cellStyle name="Įprastas 5 4 5 3_8 priedas" xfId="1079" xr:uid="{00000000-0005-0000-0000-000037040000}"/>
    <cellStyle name="Įprastas 5 4 5 4" xfId="529" xr:uid="{00000000-0005-0000-0000-000038040000}"/>
    <cellStyle name="Įprastas 5 4 5_8 priedas" xfId="954" xr:uid="{00000000-0005-0000-0000-000039040000}"/>
    <cellStyle name="Įprastas 5 4 6" xfId="387" xr:uid="{00000000-0005-0000-0000-00003A040000}"/>
    <cellStyle name="Įprastas 5 4 6 2" xfId="388" xr:uid="{00000000-0005-0000-0000-00003B040000}"/>
    <cellStyle name="Įprastas 5 4 6 2 2" xfId="721" xr:uid="{00000000-0005-0000-0000-00003C040000}"/>
    <cellStyle name="Įprastas 5 4 6 2_8 priedas" xfId="1167" xr:uid="{00000000-0005-0000-0000-00003D040000}"/>
    <cellStyle name="Įprastas 5 4 6 3" xfId="389" xr:uid="{00000000-0005-0000-0000-00003E040000}"/>
    <cellStyle name="Įprastas 5 4 6 3 2" xfId="865" xr:uid="{00000000-0005-0000-0000-00003F040000}"/>
    <cellStyle name="Įprastas 5 4 6 3_8 priedas" xfId="1031" xr:uid="{00000000-0005-0000-0000-000040040000}"/>
    <cellStyle name="Įprastas 5 4 6 4" xfId="577" xr:uid="{00000000-0005-0000-0000-000041040000}"/>
    <cellStyle name="Įprastas 5 4 6_8 priedas" xfId="1304" xr:uid="{00000000-0005-0000-0000-000042040000}"/>
    <cellStyle name="Įprastas 5 4 7" xfId="390" xr:uid="{00000000-0005-0000-0000-000043040000}"/>
    <cellStyle name="Įprastas 5 4 7 2" xfId="625" xr:uid="{00000000-0005-0000-0000-000044040000}"/>
    <cellStyle name="Įprastas 5 4 7_8 priedas" xfId="1255" xr:uid="{00000000-0005-0000-0000-000045040000}"/>
    <cellStyle name="Įprastas 5 4 8" xfId="391" xr:uid="{00000000-0005-0000-0000-000046040000}"/>
    <cellStyle name="Įprastas 5 4 8 2" xfId="769" xr:uid="{00000000-0005-0000-0000-000047040000}"/>
    <cellStyle name="Įprastas 5 4 8_8 priedas" xfId="1119" xr:uid="{00000000-0005-0000-0000-000048040000}"/>
    <cellStyle name="Įprastas 5 4 9" xfId="481" xr:uid="{00000000-0005-0000-0000-000049040000}"/>
    <cellStyle name="Įprastas 5 4_8 priedas" xfId="31" xr:uid="{00000000-0005-0000-0000-00004A040000}"/>
    <cellStyle name="Įprastas 5 5" xfId="22" xr:uid="{00000000-0005-0000-0000-00004B040000}"/>
    <cellStyle name="Įprastas 5 5 2" xfId="393" xr:uid="{00000000-0005-0000-0000-00004C040000}"/>
    <cellStyle name="Įprastas 5 5 2 2" xfId="394" xr:uid="{00000000-0005-0000-0000-00004D040000}"/>
    <cellStyle name="Įprastas 5 5 2 2 2" xfId="395" xr:uid="{00000000-0005-0000-0000-00004E040000}"/>
    <cellStyle name="Įprastas 5 5 2 2 2 2" xfId="396" xr:uid="{00000000-0005-0000-0000-00004F040000}"/>
    <cellStyle name="Įprastas 5 5 2 2 2 2 2" xfId="710" xr:uid="{00000000-0005-0000-0000-000050040000}"/>
    <cellStyle name="Įprastas 5 5 2 2 2 2_8 priedas" xfId="1054" xr:uid="{00000000-0005-0000-0000-000051040000}"/>
    <cellStyle name="Įprastas 5 5 2 2 2 3" xfId="397" xr:uid="{00000000-0005-0000-0000-000052040000}"/>
    <cellStyle name="Įprastas 5 5 2 2 2 3 2" xfId="854" xr:uid="{00000000-0005-0000-0000-000053040000}"/>
    <cellStyle name="Įprastas 5 5 2 2 2 3_8 priedas" xfId="1278" xr:uid="{00000000-0005-0000-0000-000054040000}"/>
    <cellStyle name="Įprastas 5 5 2 2 2 4" xfId="566" xr:uid="{00000000-0005-0000-0000-000055040000}"/>
    <cellStyle name="Įprastas 5 5 2 2 2_8 priedas" xfId="1190" xr:uid="{00000000-0005-0000-0000-000056040000}"/>
    <cellStyle name="Įprastas 5 5 2 2 3" xfId="398" xr:uid="{00000000-0005-0000-0000-000057040000}"/>
    <cellStyle name="Įprastas 5 5 2 2 3 2" xfId="399" xr:uid="{00000000-0005-0000-0000-000058040000}"/>
    <cellStyle name="Įprastas 5 5 2 2 3 2 2" xfId="758" xr:uid="{00000000-0005-0000-0000-000059040000}"/>
    <cellStyle name="Įprastas 5 5 2 2 3 2_8 priedas" xfId="1006" xr:uid="{00000000-0005-0000-0000-00005A040000}"/>
    <cellStyle name="Įprastas 5 5 2 2 3 3" xfId="400" xr:uid="{00000000-0005-0000-0000-00005B040000}"/>
    <cellStyle name="Įprastas 5 5 2 2 3 3 2" xfId="902" xr:uid="{00000000-0005-0000-0000-00005C040000}"/>
    <cellStyle name="Įprastas 5 5 2 2 3 3_8 priedas" xfId="965" xr:uid="{00000000-0005-0000-0000-00005D040000}"/>
    <cellStyle name="Įprastas 5 5 2 2 3 4" xfId="614" xr:uid="{00000000-0005-0000-0000-00005E040000}"/>
    <cellStyle name="Įprastas 5 5 2 2 3_8 priedas" xfId="1142" xr:uid="{00000000-0005-0000-0000-00005F040000}"/>
    <cellStyle name="Įprastas 5 5 2 2 4" xfId="401" xr:uid="{00000000-0005-0000-0000-000060040000}"/>
    <cellStyle name="Įprastas 5 5 2 2 4 2" xfId="662" xr:uid="{00000000-0005-0000-0000-000061040000}"/>
    <cellStyle name="Įprastas 5 5 2 2 4_8 priedas" xfId="936" xr:uid="{00000000-0005-0000-0000-000062040000}"/>
    <cellStyle name="Įprastas 5 5 2 2 5" xfId="402" xr:uid="{00000000-0005-0000-0000-000063040000}"/>
    <cellStyle name="Įprastas 5 5 2 2 5 2" xfId="806" xr:uid="{00000000-0005-0000-0000-000064040000}"/>
    <cellStyle name="Įprastas 5 5 2 2 5_8 priedas" xfId="919" xr:uid="{00000000-0005-0000-0000-000065040000}"/>
    <cellStyle name="Įprastas 5 5 2 2 6" xfId="518" xr:uid="{00000000-0005-0000-0000-000066040000}"/>
    <cellStyle name="Įprastas 5 5 2 2_8 priedas" xfId="1327" xr:uid="{00000000-0005-0000-0000-000067040000}"/>
    <cellStyle name="Įprastas 5 5 2 3" xfId="403" xr:uid="{00000000-0005-0000-0000-000068040000}"/>
    <cellStyle name="Įprastas 5 5 2 3 2" xfId="404" xr:uid="{00000000-0005-0000-0000-000069040000}"/>
    <cellStyle name="Įprastas 5 5 2 3 2 2" xfId="686" xr:uid="{00000000-0005-0000-0000-00006A040000}"/>
    <cellStyle name="Įprastas 5 5 2 3 2_8 priedas" xfId="920" xr:uid="{00000000-0005-0000-0000-00006B040000}"/>
    <cellStyle name="Įprastas 5 5 2 3 3" xfId="405" xr:uid="{00000000-0005-0000-0000-00006C040000}"/>
    <cellStyle name="Įprastas 5 5 2 3 3 2" xfId="830" xr:uid="{00000000-0005-0000-0000-00006D040000}"/>
    <cellStyle name="Įprastas 5 5 2 3 3_8 priedas" xfId="1191" xr:uid="{00000000-0005-0000-0000-00006E040000}"/>
    <cellStyle name="Įprastas 5 5 2 3 4" xfId="542" xr:uid="{00000000-0005-0000-0000-00006F040000}"/>
    <cellStyle name="Įprastas 5 5 2 3_8 priedas" xfId="909" xr:uid="{00000000-0005-0000-0000-000070040000}"/>
    <cellStyle name="Įprastas 5 5 2 4" xfId="406" xr:uid="{00000000-0005-0000-0000-000071040000}"/>
    <cellStyle name="Įprastas 5 5 2 4 2" xfId="407" xr:uid="{00000000-0005-0000-0000-000072040000}"/>
    <cellStyle name="Įprastas 5 5 2 4 2 2" xfId="734" xr:uid="{00000000-0005-0000-0000-000073040000}"/>
    <cellStyle name="Įprastas 5 5 2 4 2_8 priedas" xfId="1281" xr:uid="{00000000-0005-0000-0000-000074040000}"/>
    <cellStyle name="Įprastas 5 5 2 4 3" xfId="408" xr:uid="{00000000-0005-0000-0000-000075040000}"/>
    <cellStyle name="Įprastas 5 5 2 4 3 2" xfId="878" xr:uid="{00000000-0005-0000-0000-000076040000}"/>
    <cellStyle name="Įprastas 5 5 2 4 3_8 priedas" xfId="1145" xr:uid="{00000000-0005-0000-0000-000077040000}"/>
    <cellStyle name="Įprastas 5 5 2 4 4" xfId="590" xr:uid="{00000000-0005-0000-0000-000078040000}"/>
    <cellStyle name="Įprastas 5 5 2 4_8 priedas" xfId="1056" xr:uid="{00000000-0005-0000-0000-000079040000}"/>
    <cellStyle name="Įprastas 5 5 2 5" xfId="409" xr:uid="{00000000-0005-0000-0000-00007A040000}"/>
    <cellStyle name="Įprastas 5 5 2 5 2" xfId="638" xr:uid="{00000000-0005-0000-0000-00007B040000}"/>
    <cellStyle name="Įprastas 5 5 2 5_8 priedas" xfId="1009" xr:uid="{00000000-0005-0000-0000-00007C040000}"/>
    <cellStyle name="Įprastas 5 5 2 6" xfId="410" xr:uid="{00000000-0005-0000-0000-00007D040000}"/>
    <cellStyle name="Įprastas 5 5 2 6 2" xfId="782" xr:uid="{00000000-0005-0000-0000-00007E040000}"/>
    <cellStyle name="Įprastas 5 5 2 6_8 priedas" xfId="1235" xr:uid="{00000000-0005-0000-0000-00007F040000}"/>
    <cellStyle name="Įprastas 5 5 2 7" xfId="494" xr:uid="{00000000-0005-0000-0000-000080040000}"/>
    <cellStyle name="Įprastas 5 5 2_8 priedas" xfId="1102" xr:uid="{00000000-0005-0000-0000-000081040000}"/>
    <cellStyle name="Įprastas 5 5 3" xfId="411" xr:uid="{00000000-0005-0000-0000-000082040000}"/>
    <cellStyle name="Įprastas 5 5 3 2" xfId="412" xr:uid="{00000000-0005-0000-0000-000083040000}"/>
    <cellStyle name="Įprastas 5 5 3 2 2" xfId="413" xr:uid="{00000000-0005-0000-0000-000084040000}"/>
    <cellStyle name="Įprastas 5 5 3 2 2 2" xfId="698" xr:uid="{00000000-0005-0000-0000-000085040000}"/>
    <cellStyle name="Įprastas 5 5 3 2 2_8 priedas" xfId="1216" xr:uid="{00000000-0005-0000-0000-000086040000}"/>
    <cellStyle name="Įprastas 5 5 3 2 3" xfId="414" xr:uid="{00000000-0005-0000-0000-000087040000}"/>
    <cellStyle name="Įprastas 5 5 3 2 3 2" xfId="842" xr:uid="{00000000-0005-0000-0000-000088040000}"/>
    <cellStyle name="Įprastas 5 5 3 2 3_8 priedas" xfId="1082" xr:uid="{00000000-0005-0000-0000-000089040000}"/>
    <cellStyle name="Įprastas 5 5 3 2 4" xfId="554" xr:uid="{00000000-0005-0000-0000-00008A040000}"/>
    <cellStyle name="Įprastas 5 5 3 2_8 priedas" xfId="968" xr:uid="{00000000-0005-0000-0000-00008B040000}"/>
    <cellStyle name="Įprastas 5 5 3 3" xfId="415" xr:uid="{00000000-0005-0000-0000-00008C040000}"/>
    <cellStyle name="Įprastas 5 5 3 3 2" xfId="416" xr:uid="{00000000-0005-0000-0000-00008D040000}"/>
    <cellStyle name="Įprastas 5 5 3 3 2 2" xfId="746" xr:uid="{00000000-0005-0000-0000-00008E040000}"/>
    <cellStyle name="Įprastas 5 5 3 3 2_8 priedas" xfId="1170" xr:uid="{00000000-0005-0000-0000-00008F040000}"/>
    <cellStyle name="Įprastas 5 5 3 3 3" xfId="417" xr:uid="{00000000-0005-0000-0000-000090040000}"/>
    <cellStyle name="Įprastas 5 5 3 3 3 2" xfId="890" xr:uid="{00000000-0005-0000-0000-000091040000}"/>
    <cellStyle name="Įprastas 5 5 3 3 3_8 priedas" xfId="1034" xr:uid="{00000000-0005-0000-0000-000092040000}"/>
    <cellStyle name="Įprastas 5 5 3 3 4" xfId="602" xr:uid="{00000000-0005-0000-0000-000093040000}"/>
    <cellStyle name="Įprastas 5 5 3 3_8 priedas" xfId="1307" xr:uid="{00000000-0005-0000-0000-000094040000}"/>
    <cellStyle name="Įprastas 5 5 3 4" xfId="418" xr:uid="{00000000-0005-0000-0000-000095040000}"/>
    <cellStyle name="Įprastas 5 5 3 4 2" xfId="650" xr:uid="{00000000-0005-0000-0000-000096040000}"/>
    <cellStyle name="Įprastas 5 5 3 4_8 priedas" xfId="1258" xr:uid="{00000000-0005-0000-0000-000097040000}"/>
    <cellStyle name="Įprastas 5 5 3 5" xfId="419" xr:uid="{00000000-0005-0000-0000-000098040000}"/>
    <cellStyle name="Įprastas 5 5 3 5 2" xfId="794" xr:uid="{00000000-0005-0000-0000-000099040000}"/>
    <cellStyle name="Įprastas 5 5 3 5_8 priedas" xfId="1122" xr:uid="{00000000-0005-0000-0000-00009A040000}"/>
    <cellStyle name="Įprastas 5 5 3 6" xfId="506" xr:uid="{00000000-0005-0000-0000-00009B040000}"/>
    <cellStyle name="Įprastas 5 5 3_8 priedas" xfId="1105" xr:uid="{00000000-0005-0000-0000-00009C040000}"/>
    <cellStyle name="Įprastas 5 5 4" xfId="420" xr:uid="{00000000-0005-0000-0000-00009D040000}"/>
    <cellStyle name="Įprastas 5 5 4 2" xfId="421" xr:uid="{00000000-0005-0000-0000-00009E040000}"/>
    <cellStyle name="Įprastas 5 5 4 2 2" xfId="674" xr:uid="{00000000-0005-0000-0000-00009F040000}"/>
    <cellStyle name="Įprastas 5 5 4 2_8 priedas" xfId="945" xr:uid="{00000000-0005-0000-0000-0000A0040000}"/>
    <cellStyle name="Įprastas 5 5 4 3" xfId="422" xr:uid="{00000000-0005-0000-0000-0000A1040000}"/>
    <cellStyle name="Įprastas 5 5 4 3 2" xfId="818" xr:uid="{00000000-0005-0000-0000-0000A2040000}"/>
    <cellStyle name="Įprastas 5 5 4 3_8 priedas" xfId="1204" xr:uid="{00000000-0005-0000-0000-0000A3040000}"/>
    <cellStyle name="Įprastas 5 5 4 4" xfId="530" xr:uid="{00000000-0005-0000-0000-0000A4040000}"/>
    <cellStyle name="Įprastas 5 5 4_8 priedas" xfId="986" xr:uid="{00000000-0005-0000-0000-0000A5040000}"/>
    <cellStyle name="Įprastas 5 5 5" xfId="423" xr:uid="{00000000-0005-0000-0000-0000A6040000}"/>
    <cellStyle name="Įprastas 5 5 5 2" xfId="424" xr:uid="{00000000-0005-0000-0000-0000A7040000}"/>
    <cellStyle name="Įprastas 5 5 5 2 2" xfId="722" xr:uid="{00000000-0005-0000-0000-0000A8040000}"/>
    <cellStyle name="Įprastas 5 5 5 2_8 priedas" xfId="1295" xr:uid="{00000000-0005-0000-0000-0000A9040000}"/>
    <cellStyle name="Įprastas 5 5 5 3" xfId="425" xr:uid="{00000000-0005-0000-0000-0000AA040000}"/>
    <cellStyle name="Įprastas 5 5 5 3 2" xfId="866" xr:uid="{00000000-0005-0000-0000-0000AB040000}"/>
    <cellStyle name="Įprastas 5 5 5 3_8 priedas" xfId="1158" xr:uid="{00000000-0005-0000-0000-0000AC040000}"/>
    <cellStyle name="Įprastas 5 5 5 4" xfId="578" xr:uid="{00000000-0005-0000-0000-0000AD040000}"/>
    <cellStyle name="Įprastas 5 5 5_8 priedas" xfId="1070" xr:uid="{00000000-0005-0000-0000-0000AE040000}"/>
    <cellStyle name="Įprastas 5 5 6" xfId="426" xr:uid="{00000000-0005-0000-0000-0000AF040000}"/>
    <cellStyle name="Įprastas 5 5 6 2" xfId="626" xr:uid="{00000000-0005-0000-0000-0000B0040000}"/>
    <cellStyle name="Įprastas 5 5 6_8 priedas" xfId="1023" xr:uid="{00000000-0005-0000-0000-0000B1040000}"/>
    <cellStyle name="Įprastas 5 5 7" xfId="427" xr:uid="{00000000-0005-0000-0000-0000B2040000}"/>
    <cellStyle name="Įprastas 5 5 7 2" xfId="770" xr:uid="{00000000-0005-0000-0000-0000B3040000}"/>
    <cellStyle name="Įprastas 5 5 7_8 priedas" xfId="1248" xr:uid="{00000000-0005-0000-0000-0000B4040000}"/>
    <cellStyle name="Įprastas 5 5 8" xfId="482" xr:uid="{00000000-0005-0000-0000-0000B5040000}"/>
    <cellStyle name="Įprastas 5 5_8 priedas" xfId="392" xr:uid="{00000000-0005-0000-0000-0000B6040000}"/>
    <cellStyle name="Įprastas 5 6" xfId="428" xr:uid="{00000000-0005-0000-0000-0000B7040000}"/>
    <cellStyle name="Įprastas 5 6 2" xfId="429" xr:uid="{00000000-0005-0000-0000-0000B8040000}"/>
    <cellStyle name="Įprastas 5 6 2 2" xfId="430" xr:uid="{00000000-0005-0000-0000-0000B9040000}"/>
    <cellStyle name="Įprastas 5 6 2 2 2" xfId="431" xr:uid="{00000000-0005-0000-0000-0000BA040000}"/>
    <cellStyle name="Įprastas 5 6 2 2 2 2" xfId="704" xr:uid="{00000000-0005-0000-0000-0000BB040000}"/>
    <cellStyle name="Įprastas 5 6 2 2 2_8 priedas" xfId="1319" xr:uid="{00000000-0005-0000-0000-0000BC040000}"/>
    <cellStyle name="Įprastas 5 6 2 2 3" xfId="432" xr:uid="{00000000-0005-0000-0000-0000BD040000}"/>
    <cellStyle name="Įprastas 5 6 2 2 3 2" xfId="848" xr:uid="{00000000-0005-0000-0000-0000BE040000}"/>
    <cellStyle name="Įprastas 5 6 2 2 3_8 priedas" xfId="1182" xr:uid="{00000000-0005-0000-0000-0000BF040000}"/>
    <cellStyle name="Įprastas 5 6 2 2 4" xfId="560" xr:uid="{00000000-0005-0000-0000-0000C0040000}"/>
    <cellStyle name="Įprastas 5 6 2 2_8 priedas" xfId="1094" xr:uid="{00000000-0005-0000-0000-0000C1040000}"/>
    <cellStyle name="Įprastas 5 6 2 3" xfId="433" xr:uid="{00000000-0005-0000-0000-0000C2040000}"/>
    <cellStyle name="Įprastas 5 6 2 3 2" xfId="434" xr:uid="{00000000-0005-0000-0000-0000C3040000}"/>
    <cellStyle name="Įprastas 5 6 2 3 2 2" xfId="752" xr:uid="{00000000-0005-0000-0000-0000C4040000}"/>
    <cellStyle name="Įprastas 5 6 2 3 2_8 priedas" xfId="1270" xr:uid="{00000000-0005-0000-0000-0000C5040000}"/>
    <cellStyle name="Įprastas 5 6 2 3 3" xfId="435" xr:uid="{00000000-0005-0000-0000-0000C6040000}"/>
    <cellStyle name="Įprastas 5 6 2 3 3 2" xfId="896" xr:uid="{00000000-0005-0000-0000-0000C7040000}"/>
    <cellStyle name="Įprastas 5 6 2 3 3_8 priedas" xfId="1134" xr:uid="{00000000-0005-0000-0000-0000C8040000}"/>
    <cellStyle name="Įprastas 5 6 2 3 4" xfId="608" xr:uid="{00000000-0005-0000-0000-0000C9040000}"/>
    <cellStyle name="Įprastas 5 6 2 3_8 priedas" xfId="1046" xr:uid="{00000000-0005-0000-0000-0000CA040000}"/>
    <cellStyle name="Įprastas 5 6 2 4" xfId="436" xr:uid="{00000000-0005-0000-0000-0000CB040000}"/>
    <cellStyle name="Įprastas 5 6 2 4 2" xfId="656" xr:uid="{00000000-0005-0000-0000-0000CC040000}"/>
    <cellStyle name="Įprastas 5 6 2 4_8 priedas" xfId="998" xr:uid="{00000000-0005-0000-0000-0000CD040000}"/>
    <cellStyle name="Įprastas 5 6 2 5" xfId="437" xr:uid="{00000000-0005-0000-0000-0000CE040000}"/>
    <cellStyle name="Įprastas 5 6 2 5 2" xfId="800" xr:uid="{00000000-0005-0000-0000-0000CF040000}"/>
    <cellStyle name="Įprastas 5 6 2 5_8 priedas" xfId="957" xr:uid="{00000000-0005-0000-0000-0000D0040000}"/>
    <cellStyle name="Įprastas 5 6 2 6" xfId="512" xr:uid="{00000000-0005-0000-0000-0000D1040000}"/>
    <cellStyle name="Įprastas 5 6 2_8 priedas" xfId="1228" xr:uid="{00000000-0005-0000-0000-0000D2040000}"/>
    <cellStyle name="Įprastas 5 6 3" xfId="438" xr:uid="{00000000-0005-0000-0000-0000D3040000}"/>
    <cellStyle name="Įprastas 5 6 3 2" xfId="439" xr:uid="{00000000-0005-0000-0000-0000D4040000}"/>
    <cellStyle name="Įprastas 5 6 3 2 2" xfId="680" xr:uid="{00000000-0005-0000-0000-0000D5040000}"/>
    <cellStyle name="Įprastas 5 6 3 2_8 priedas" xfId="937" xr:uid="{00000000-0005-0000-0000-0000D6040000}"/>
    <cellStyle name="Įprastas 5 6 3 3" xfId="440" xr:uid="{00000000-0005-0000-0000-0000D7040000}"/>
    <cellStyle name="Įprastas 5 6 3 3 2" xfId="824" xr:uid="{00000000-0005-0000-0000-0000D8040000}"/>
    <cellStyle name="Įprastas 5 6 3 3_8 priedas" xfId="1199" xr:uid="{00000000-0005-0000-0000-0000D9040000}"/>
    <cellStyle name="Įprastas 5 6 3 4" xfId="536" xr:uid="{00000000-0005-0000-0000-0000DA040000}"/>
    <cellStyle name="Įprastas 5 6 3_8 priedas" xfId="928" xr:uid="{00000000-0005-0000-0000-0000DB040000}"/>
    <cellStyle name="Įprastas 5 6 4" xfId="441" xr:uid="{00000000-0005-0000-0000-0000DC040000}"/>
    <cellStyle name="Įprastas 5 6 4 2" xfId="442" xr:uid="{00000000-0005-0000-0000-0000DD040000}"/>
    <cellStyle name="Įprastas 5 6 4 2 2" xfId="728" xr:uid="{00000000-0005-0000-0000-0000DE040000}"/>
    <cellStyle name="Įprastas 5 6 4 2_8 priedas" xfId="1290" xr:uid="{00000000-0005-0000-0000-0000DF040000}"/>
    <cellStyle name="Įprastas 5 6 4 3" xfId="443" xr:uid="{00000000-0005-0000-0000-0000E0040000}"/>
    <cellStyle name="Įprastas 5 6 4 3 2" xfId="872" xr:uid="{00000000-0005-0000-0000-0000E1040000}"/>
    <cellStyle name="Įprastas 5 6 4 3_8 priedas" xfId="1153" xr:uid="{00000000-0005-0000-0000-0000E2040000}"/>
    <cellStyle name="Įprastas 5 6 4 4" xfId="584" xr:uid="{00000000-0005-0000-0000-0000E3040000}"/>
    <cellStyle name="Įprastas 5 6 4_8 priedas" xfId="1065" xr:uid="{00000000-0005-0000-0000-0000E4040000}"/>
    <cellStyle name="Įprastas 5 6 5" xfId="444" xr:uid="{00000000-0005-0000-0000-0000E5040000}"/>
    <cellStyle name="Įprastas 5 6 5 2" xfId="632" xr:uid="{00000000-0005-0000-0000-0000E6040000}"/>
    <cellStyle name="Įprastas 5 6 5_8 priedas" xfId="1018" xr:uid="{00000000-0005-0000-0000-0000E7040000}"/>
    <cellStyle name="Įprastas 5 6 6" xfId="445" xr:uid="{00000000-0005-0000-0000-0000E8040000}"/>
    <cellStyle name="Įprastas 5 6 6 2" xfId="776" xr:uid="{00000000-0005-0000-0000-0000E9040000}"/>
    <cellStyle name="Įprastas 5 6 6_8 priedas" xfId="1243" xr:uid="{00000000-0005-0000-0000-0000EA040000}"/>
    <cellStyle name="Įprastas 5 6 7" xfId="488" xr:uid="{00000000-0005-0000-0000-0000EB040000}"/>
    <cellStyle name="Įprastas 5 6_8 priedas" xfId="982" xr:uid="{00000000-0005-0000-0000-0000EC040000}"/>
    <cellStyle name="Įprastas 5 7" xfId="446" xr:uid="{00000000-0005-0000-0000-0000ED040000}"/>
    <cellStyle name="Įprastas 5 7 2" xfId="447" xr:uid="{00000000-0005-0000-0000-0000EE040000}"/>
    <cellStyle name="Įprastas 5 7 2 2" xfId="448" xr:uid="{00000000-0005-0000-0000-0000EF040000}"/>
    <cellStyle name="Įprastas 5 7 2 2 2" xfId="692" xr:uid="{00000000-0005-0000-0000-0000F0040000}"/>
    <cellStyle name="Įprastas 5 7 2 2_8 priedas" xfId="1223" xr:uid="{00000000-0005-0000-0000-0000F1040000}"/>
    <cellStyle name="Įprastas 5 7 2 3" xfId="449" xr:uid="{00000000-0005-0000-0000-0000F2040000}"/>
    <cellStyle name="Įprastas 5 7 2 3 2" xfId="836" xr:uid="{00000000-0005-0000-0000-0000F3040000}"/>
    <cellStyle name="Įprastas 5 7 2 3_8 priedas" xfId="1089" xr:uid="{00000000-0005-0000-0000-0000F4040000}"/>
    <cellStyle name="Įprastas 5 7 2 4" xfId="548" xr:uid="{00000000-0005-0000-0000-0000F5040000}"/>
    <cellStyle name="Įprastas 5 7 2_8 priedas" xfId="977" xr:uid="{00000000-0005-0000-0000-0000F6040000}"/>
    <cellStyle name="Įprastas 5 7 3" xfId="450" xr:uid="{00000000-0005-0000-0000-0000F7040000}"/>
    <cellStyle name="Įprastas 5 7 3 2" xfId="451" xr:uid="{00000000-0005-0000-0000-0000F8040000}"/>
    <cellStyle name="Įprastas 5 7 3 2 2" xfId="740" xr:uid="{00000000-0005-0000-0000-0000F9040000}"/>
    <cellStyle name="Įprastas 5 7 3 2_8 priedas" xfId="1177" xr:uid="{00000000-0005-0000-0000-0000FA040000}"/>
    <cellStyle name="Įprastas 5 7 3 3" xfId="452" xr:uid="{00000000-0005-0000-0000-0000FB040000}"/>
    <cellStyle name="Įprastas 5 7 3 3 2" xfId="884" xr:uid="{00000000-0005-0000-0000-0000FC040000}"/>
    <cellStyle name="Įprastas 5 7 3 3_8 priedas" xfId="1041" xr:uid="{00000000-0005-0000-0000-0000FD040000}"/>
    <cellStyle name="Įprastas 5 7 3 4" xfId="596" xr:uid="{00000000-0005-0000-0000-0000FE040000}"/>
    <cellStyle name="Įprastas 5 7 3_8 priedas" xfId="1314" xr:uid="{00000000-0005-0000-0000-0000FF040000}"/>
    <cellStyle name="Įprastas 5 7 4" xfId="453" xr:uid="{00000000-0005-0000-0000-000000050000}"/>
    <cellStyle name="Įprastas 5 7 4 2" xfId="644" xr:uid="{00000000-0005-0000-0000-000001050000}"/>
    <cellStyle name="Įprastas 5 7 4_8 priedas" xfId="1265" xr:uid="{00000000-0005-0000-0000-000002050000}"/>
    <cellStyle name="Įprastas 5 7 5" xfId="454" xr:uid="{00000000-0005-0000-0000-000003050000}"/>
    <cellStyle name="Įprastas 5 7 5 2" xfId="788" xr:uid="{00000000-0005-0000-0000-000004050000}"/>
    <cellStyle name="Įprastas 5 7 5_8 priedas" xfId="1129" xr:uid="{00000000-0005-0000-0000-000005050000}"/>
    <cellStyle name="Įprastas 5 7 6" xfId="500" xr:uid="{00000000-0005-0000-0000-000006050000}"/>
    <cellStyle name="Įprastas 5 7_8 priedas" xfId="1113" xr:uid="{00000000-0005-0000-0000-000007050000}"/>
    <cellStyle name="Įprastas 5 8" xfId="455" xr:uid="{00000000-0005-0000-0000-000008050000}"/>
    <cellStyle name="Įprastas 5 8 2" xfId="456" xr:uid="{00000000-0005-0000-0000-000009050000}"/>
    <cellStyle name="Įprastas 5 8 2 2" xfId="668" xr:uid="{00000000-0005-0000-0000-00000A050000}"/>
    <cellStyle name="Įprastas 5 8 2_8 priedas" xfId="952" xr:uid="{00000000-0005-0000-0000-00000B050000}"/>
    <cellStyle name="Įprastas 5 8 3" xfId="457" xr:uid="{00000000-0005-0000-0000-00000C050000}"/>
    <cellStyle name="Įprastas 5 8 3 2" xfId="812" xr:uid="{00000000-0005-0000-0000-00000D050000}"/>
    <cellStyle name="Įprastas 5 8 3_8 priedas" xfId="1211" xr:uid="{00000000-0005-0000-0000-00000E050000}"/>
    <cellStyle name="Įprastas 5 8 4" xfId="524" xr:uid="{00000000-0005-0000-0000-00000F050000}"/>
    <cellStyle name="Įprastas 5 8_8 priedas" xfId="993" xr:uid="{00000000-0005-0000-0000-000010050000}"/>
    <cellStyle name="Įprastas 5 9" xfId="458" xr:uid="{00000000-0005-0000-0000-000011050000}"/>
    <cellStyle name="Įprastas 5 9 2" xfId="459" xr:uid="{00000000-0005-0000-0000-000012050000}"/>
    <cellStyle name="Įprastas 5 9 2 2" xfId="716" xr:uid="{00000000-0005-0000-0000-000013050000}"/>
    <cellStyle name="Įprastas 5 9 2_8 priedas" xfId="1302" xr:uid="{00000000-0005-0000-0000-000014050000}"/>
    <cellStyle name="Įprastas 5 9 3" xfId="460" xr:uid="{00000000-0005-0000-0000-000015050000}"/>
    <cellStyle name="Įprastas 5 9 3 2" xfId="860" xr:uid="{00000000-0005-0000-0000-000016050000}"/>
    <cellStyle name="Įprastas 5 9 3_8 priedas" xfId="1165" xr:uid="{00000000-0005-0000-0000-000017050000}"/>
    <cellStyle name="Įprastas 5 9 4" xfId="572" xr:uid="{00000000-0005-0000-0000-000018050000}"/>
    <cellStyle name="Įprastas 5 9_8 priedas" xfId="1077" xr:uid="{00000000-0005-0000-0000-000019050000}"/>
    <cellStyle name="Įprastas 5_8 -ES projektai" xfId="13" xr:uid="{00000000-0005-0000-0000-00001A050000}"/>
    <cellStyle name="Įprastas_8 priedas" xfId="32" xr:uid="{00000000-0005-0000-0000-00001B050000}"/>
    <cellStyle name="Kablelis 2" xfId="19" xr:uid="{00000000-0005-0000-0000-00001C050000}"/>
    <cellStyle name="Kablelis 2 2" xfId="461" xr:uid="{00000000-0005-0000-0000-00001D050000}"/>
    <cellStyle name="Kablelis 2 2 2" xfId="462" xr:uid="{00000000-0005-0000-0000-00001E050000}"/>
    <cellStyle name="Kablelis 2 2 3" xfId="34" xr:uid="{00000000-0005-0000-0000-00001F050000}"/>
    <cellStyle name="Kablelis 2 3" xfId="463" xr:uid="{00000000-0005-0000-0000-000020050000}"/>
    <cellStyle name="Kablelis 2 3 2" xfId="464" xr:uid="{00000000-0005-0000-0000-000021050000}"/>
    <cellStyle name="Kablelis 2 3 3" xfId="465" xr:uid="{00000000-0005-0000-0000-000022050000}"/>
    <cellStyle name="Kablelis 2 4" xfId="466" xr:uid="{00000000-0005-0000-0000-000023050000}"/>
    <cellStyle name="Kablelis 2 5" xfId="33" xr:uid="{00000000-0005-0000-0000-000024050000}"/>
    <cellStyle name="Kablelis 3" xfId="20" xr:uid="{00000000-0005-0000-0000-000025050000}"/>
    <cellStyle name="Kablelis 3 2" xfId="467" xr:uid="{00000000-0005-0000-0000-000026050000}"/>
    <cellStyle name="Kablelis 3 2 2" xfId="468" xr:uid="{00000000-0005-0000-0000-000027050000}"/>
    <cellStyle name="Kablelis 3 2 3" xfId="469" xr:uid="{00000000-0005-0000-0000-000028050000}"/>
    <cellStyle name="Kablelis 3 3" xfId="470" xr:uid="{00000000-0005-0000-0000-000029050000}"/>
    <cellStyle name="Kablelis 3 3 2" xfId="471" xr:uid="{00000000-0005-0000-0000-00002A050000}"/>
    <cellStyle name="Kablelis 3 3 3" xfId="472" xr:uid="{00000000-0005-0000-0000-00002B050000}"/>
    <cellStyle name="Kablelis 3 4" xfId="473" xr:uid="{00000000-0005-0000-0000-00002C050000}"/>
    <cellStyle name="Kablelis 3 5" xfId="474" xr:uid="{00000000-0005-0000-0000-00002D050000}"/>
    <cellStyle name="Kablelis 4" xfId="475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85"/>
  <sheetViews>
    <sheetView topLeftCell="A57" workbookViewId="0">
      <selection activeCell="G65" sqref="G65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11.85546875" customWidth="1"/>
    <col min="6" max="6" width="17.42578125" customWidth="1"/>
    <col min="8" max="8" width="10.5703125" bestFit="1" customWidth="1"/>
    <col min="10" max="10" width="11.5703125" bestFit="1" customWidth="1"/>
  </cols>
  <sheetData>
    <row r="1" spans="1:5" ht="15.75" x14ac:dyDescent="0.25">
      <c r="A1" s="2" t="s">
        <v>452</v>
      </c>
      <c r="C1" s="196"/>
      <c r="D1" s="196"/>
    </row>
    <row r="2" spans="1:5" ht="15.75" x14ac:dyDescent="0.25">
      <c r="C2" s="197" t="s">
        <v>608</v>
      </c>
      <c r="D2" s="196"/>
    </row>
    <row r="3" spans="1:5" ht="16.5" customHeight="1" x14ac:dyDescent="0.25">
      <c r="A3" s="1" t="s">
        <v>630</v>
      </c>
      <c r="C3" s="196"/>
      <c r="D3" s="196"/>
    </row>
    <row r="4" spans="1:5" ht="16.5" customHeight="1" x14ac:dyDescent="0.25">
      <c r="A4" s="1"/>
      <c r="C4" s="1047" t="s">
        <v>628</v>
      </c>
      <c r="D4" s="1048"/>
    </row>
    <row r="5" spans="1:5" ht="16.5" customHeight="1" x14ac:dyDescent="0.25">
      <c r="A5" s="1"/>
      <c r="C5" s="197" t="s">
        <v>670</v>
      </c>
      <c r="D5" s="197"/>
    </row>
    <row r="6" spans="1:5" ht="16.5" customHeight="1" x14ac:dyDescent="0.25">
      <c r="A6" s="1"/>
      <c r="C6" s="199" t="s">
        <v>629</v>
      </c>
      <c r="D6" s="196"/>
    </row>
    <row r="7" spans="1:5" ht="15.75" x14ac:dyDescent="0.25">
      <c r="A7" s="1046" t="s">
        <v>474</v>
      </c>
      <c r="B7" s="1046"/>
      <c r="C7" s="1046"/>
      <c r="D7" s="1046"/>
    </row>
    <row r="8" spans="1:5" ht="15.75" x14ac:dyDescent="0.25">
      <c r="A8" s="3"/>
      <c r="B8" s="1"/>
      <c r="C8" s="1"/>
      <c r="D8" s="1"/>
    </row>
    <row r="9" spans="1:5" ht="15.75" x14ac:dyDescent="0.25">
      <c r="A9" s="3"/>
      <c r="B9" s="1"/>
      <c r="C9" s="1"/>
      <c r="D9" s="1"/>
    </row>
    <row r="10" spans="1:5" ht="16.5" thickBot="1" x14ac:dyDescent="0.3">
      <c r="A10" s="1"/>
      <c r="B10" s="1"/>
      <c r="C10" s="1"/>
      <c r="D10" s="1" t="s">
        <v>578</v>
      </c>
      <c r="E10" s="170"/>
    </row>
    <row r="11" spans="1:5" ht="48" thickBot="1" x14ac:dyDescent="0.25">
      <c r="A11" s="180" t="s">
        <v>301</v>
      </c>
      <c r="B11" s="205" t="s">
        <v>302</v>
      </c>
      <c r="C11" s="175" t="s">
        <v>303</v>
      </c>
      <c r="D11" s="181" t="s">
        <v>561</v>
      </c>
      <c r="E11" s="465" t="s">
        <v>692</v>
      </c>
    </row>
    <row r="12" spans="1:5" ht="16.5" thickBot="1" x14ac:dyDescent="0.25">
      <c r="A12" s="183">
        <v>1</v>
      </c>
      <c r="B12" s="206">
        <v>2</v>
      </c>
      <c r="C12" s="207">
        <v>3</v>
      </c>
      <c r="D12" s="183">
        <v>4</v>
      </c>
      <c r="E12" s="170"/>
    </row>
    <row r="13" spans="1:5" ht="16.5" thickBot="1" x14ac:dyDescent="0.25">
      <c r="A13" s="176">
        <v>1</v>
      </c>
      <c r="B13" s="223" t="s">
        <v>304</v>
      </c>
      <c r="C13" s="224" t="s">
        <v>500</v>
      </c>
      <c r="D13" s="435">
        <f>D14+D17+D21</f>
        <v>28692.2</v>
      </c>
      <c r="E13" s="170"/>
    </row>
    <row r="14" spans="1:5" ht="16.5" thickBot="1" x14ac:dyDescent="0.25">
      <c r="A14" s="176">
        <v>2</v>
      </c>
      <c r="B14" s="195" t="s">
        <v>305</v>
      </c>
      <c r="C14" s="179" t="s">
        <v>499</v>
      </c>
      <c r="D14" s="436">
        <f>D15+D16</f>
        <v>27158.2</v>
      </c>
      <c r="E14" s="170"/>
    </row>
    <row r="15" spans="1:5" ht="16.5" thickBot="1" x14ac:dyDescent="0.25">
      <c r="A15" s="176">
        <v>3</v>
      </c>
      <c r="B15" s="177" t="s">
        <v>306</v>
      </c>
      <c r="C15" s="178" t="s">
        <v>307</v>
      </c>
      <c r="D15" s="436">
        <v>27140.2</v>
      </c>
      <c r="E15" s="170">
        <v>678.2</v>
      </c>
    </row>
    <row r="16" spans="1:5" ht="16.5" thickBot="1" x14ac:dyDescent="0.25">
      <c r="A16" s="176">
        <v>4</v>
      </c>
      <c r="B16" s="177" t="s">
        <v>306</v>
      </c>
      <c r="C16" s="178" t="s">
        <v>465</v>
      </c>
      <c r="D16" s="436">
        <v>18</v>
      </c>
      <c r="E16" s="170"/>
    </row>
    <row r="17" spans="1:6" ht="16.5" thickBot="1" x14ac:dyDescent="0.25">
      <c r="A17" s="176">
        <v>5</v>
      </c>
      <c r="B17" s="177" t="s">
        <v>308</v>
      </c>
      <c r="C17" s="179" t="s">
        <v>501</v>
      </c>
      <c r="D17" s="436">
        <f>D18+D19+D20</f>
        <v>1444</v>
      </c>
      <c r="E17" s="170"/>
    </row>
    <row r="18" spans="1:6" ht="16.5" thickBot="1" x14ac:dyDescent="0.25">
      <c r="A18" s="176">
        <v>6</v>
      </c>
      <c r="B18" s="177" t="s">
        <v>309</v>
      </c>
      <c r="C18" s="178" t="s">
        <v>310</v>
      </c>
      <c r="D18" s="436">
        <v>1100</v>
      </c>
      <c r="E18" s="170"/>
    </row>
    <row r="19" spans="1:6" ht="16.5" thickBot="1" x14ac:dyDescent="0.25">
      <c r="A19" s="176">
        <v>7</v>
      </c>
      <c r="B19" s="177" t="s">
        <v>311</v>
      </c>
      <c r="C19" s="178" t="s">
        <v>511</v>
      </c>
      <c r="D19" s="436">
        <v>24</v>
      </c>
      <c r="E19" s="170"/>
    </row>
    <row r="20" spans="1:6" ht="16.5" thickBot="1" x14ac:dyDescent="0.25">
      <c r="A20" s="176">
        <v>8</v>
      </c>
      <c r="B20" s="177" t="s">
        <v>312</v>
      </c>
      <c r="C20" s="178" t="s">
        <v>313</v>
      </c>
      <c r="D20" s="436">
        <v>320</v>
      </c>
      <c r="E20" s="170"/>
    </row>
    <row r="21" spans="1:6" ht="16.5" thickBot="1" x14ac:dyDescent="0.25">
      <c r="A21" s="176">
        <v>9</v>
      </c>
      <c r="B21" s="177" t="s">
        <v>314</v>
      </c>
      <c r="C21" s="179" t="s">
        <v>502</v>
      </c>
      <c r="D21" s="436">
        <f>D22</f>
        <v>90</v>
      </c>
      <c r="E21" s="170"/>
    </row>
    <row r="22" spans="1:6" ht="16.5" thickBot="1" x14ac:dyDescent="0.25">
      <c r="A22" s="176">
        <v>10</v>
      </c>
      <c r="B22" s="177" t="s">
        <v>315</v>
      </c>
      <c r="C22" s="178" t="s">
        <v>316</v>
      </c>
      <c r="D22" s="436">
        <v>90</v>
      </c>
      <c r="E22" s="170"/>
    </row>
    <row r="23" spans="1:6" ht="16.5" thickBot="1" x14ac:dyDescent="0.25">
      <c r="A23" s="176">
        <v>11</v>
      </c>
      <c r="B23" s="223" t="s">
        <v>317</v>
      </c>
      <c r="C23" s="224" t="s">
        <v>682</v>
      </c>
      <c r="D23" s="437">
        <f>D25+D31+D52+D24</f>
        <v>22943.731199999998</v>
      </c>
      <c r="E23" s="170"/>
      <c r="F23" s="186"/>
    </row>
    <row r="24" spans="1:6" ht="16.5" thickBot="1" x14ac:dyDescent="0.25">
      <c r="A24" s="176">
        <v>12</v>
      </c>
      <c r="B24" s="185" t="s">
        <v>444</v>
      </c>
      <c r="C24" s="179" t="s">
        <v>445</v>
      </c>
      <c r="D24" s="438">
        <v>424.05900000000003</v>
      </c>
      <c r="E24" s="170"/>
    </row>
    <row r="25" spans="1:6" ht="16.5" thickBot="1" x14ac:dyDescent="0.25">
      <c r="A25" s="176">
        <v>13</v>
      </c>
      <c r="B25" s="185" t="s">
        <v>318</v>
      </c>
      <c r="C25" s="179" t="s">
        <v>558</v>
      </c>
      <c r="D25" s="439">
        <f>D26+D27+D28+D29+D30</f>
        <v>14286.750999999998</v>
      </c>
      <c r="E25" s="170"/>
    </row>
    <row r="26" spans="1:6" ht="32.25" thickBot="1" x14ac:dyDescent="0.25">
      <c r="A26" s="361">
        <v>14</v>
      </c>
      <c r="B26" s="365" t="s">
        <v>319</v>
      </c>
      <c r="C26" s="362" t="s">
        <v>320</v>
      </c>
      <c r="D26" s="440">
        <v>4508.2640000000001</v>
      </c>
      <c r="E26" s="170">
        <v>200.3</v>
      </c>
    </row>
    <row r="27" spans="1:6" ht="16.5" thickBot="1" x14ac:dyDescent="0.3">
      <c r="A27" s="176">
        <v>15</v>
      </c>
      <c r="B27" s="177" t="s">
        <v>321</v>
      </c>
      <c r="C27" s="180" t="s">
        <v>322</v>
      </c>
      <c r="D27" s="441">
        <v>9619.5</v>
      </c>
      <c r="E27" s="170"/>
    </row>
    <row r="28" spans="1:6" ht="32.25" thickBot="1" x14ac:dyDescent="0.3">
      <c r="A28" s="176">
        <v>16</v>
      </c>
      <c r="B28" s="178" t="s">
        <v>323</v>
      </c>
      <c r="C28" s="182" t="s">
        <v>324</v>
      </c>
      <c r="D28" s="442">
        <v>134.9</v>
      </c>
      <c r="E28" s="170"/>
    </row>
    <row r="29" spans="1:6" ht="32.25" thickBot="1" x14ac:dyDescent="0.3">
      <c r="A29" s="176">
        <v>17</v>
      </c>
      <c r="B29" s="178" t="s">
        <v>325</v>
      </c>
      <c r="C29" s="182" t="s">
        <v>512</v>
      </c>
      <c r="D29" s="442">
        <v>0.8</v>
      </c>
      <c r="E29" s="170"/>
    </row>
    <row r="30" spans="1:6" ht="32.25" thickBot="1" x14ac:dyDescent="0.3">
      <c r="A30" s="176">
        <f>A29+1</f>
        <v>18</v>
      </c>
      <c r="B30" s="178" t="s">
        <v>549</v>
      </c>
      <c r="C30" s="182" t="s">
        <v>379</v>
      </c>
      <c r="D30" s="442">
        <v>23.286999999999999</v>
      </c>
      <c r="E30" s="170"/>
      <c r="F30" s="186"/>
    </row>
    <row r="31" spans="1:6" ht="16.5" thickBot="1" x14ac:dyDescent="0.3">
      <c r="A31" s="176">
        <v>19</v>
      </c>
      <c r="B31" s="225" t="s">
        <v>326</v>
      </c>
      <c r="C31" s="226" t="s">
        <v>683</v>
      </c>
      <c r="D31" s="443">
        <f>SUM(D32:D51)</f>
        <v>4668.6553799999983</v>
      </c>
      <c r="E31" s="170"/>
    </row>
    <row r="32" spans="1:6" ht="32.25" thickBot="1" x14ac:dyDescent="0.3">
      <c r="A32" s="176">
        <v>20</v>
      </c>
      <c r="B32" s="178" t="s">
        <v>327</v>
      </c>
      <c r="C32" s="182" t="s">
        <v>328</v>
      </c>
      <c r="D32" s="444">
        <v>182.2</v>
      </c>
      <c r="E32" s="170"/>
    </row>
    <row r="33" spans="1:5" ht="16.5" thickBot="1" x14ac:dyDescent="0.3">
      <c r="A33" s="176">
        <v>21</v>
      </c>
      <c r="B33" s="180" t="s">
        <v>441</v>
      </c>
      <c r="C33" s="184" t="s">
        <v>513</v>
      </c>
      <c r="D33" s="444">
        <v>131</v>
      </c>
      <c r="E33" s="170"/>
    </row>
    <row r="34" spans="1:5" ht="32.25" thickBot="1" x14ac:dyDescent="0.3">
      <c r="A34" s="176">
        <v>22</v>
      </c>
      <c r="B34" s="178" t="s">
        <v>550</v>
      </c>
      <c r="C34" s="182" t="s">
        <v>715</v>
      </c>
      <c r="D34" s="444">
        <v>28.28</v>
      </c>
      <c r="E34" s="170"/>
    </row>
    <row r="35" spans="1:5" ht="32.25" thickBot="1" x14ac:dyDescent="0.3">
      <c r="A35" s="361">
        <v>23</v>
      </c>
      <c r="B35" s="362" t="s">
        <v>551</v>
      </c>
      <c r="C35" s="377" t="s">
        <v>472</v>
      </c>
      <c r="D35" s="445">
        <v>101.434</v>
      </c>
      <c r="E35" s="170">
        <v>-8.8480000000000008</v>
      </c>
    </row>
    <row r="36" spans="1:5" ht="16.5" thickBot="1" x14ac:dyDescent="0.3">
      <c r="A36" s="361">
        <v>24</v>
      </c>
      <c r="B36" s="362" t="s">
        <v>552</v>
      </c>
      <c r="C36" s="377" t="s">
        <v>448</v>
      </c>
      <c r="D36" s="445">
        <v>112.19267000000001</v>
      </c>
      <c r="E36" s="170">
        <v>0.69767000000000001</v>
      </c>
    </row>
    <row r="37" spans="1:5" ht="16.5" thickBot="1" x14ac:dyDescent="0.3">
      <c r="A37" s="176">
        <v>25</v>
      </c>
      <c r="B37" s="178" t="s">
        <v>442</v>
      </c>
      <c r="C37" s="182" t="s">
        <v>468</v>
      </c>
      <c r="D37" s="444">
        <v>24.678999999999998</v>
      </c>
      <c r="E37" s="170"/>
    </row>
    <row r="38" spans="1:5" ht="32.25" thickBot="1" x14ac:dyDescent="0.3">
      <c r="A38" s="176">
        <v>26</v>
      </c>
      <c r="B38" s="180" t="s">
        <v>538</v>
      </c>
      <c r="C38" s="203" t="s">
        <v>539</v>
      </c>
      <c r="D38" s="444">
        <v>56.75</v>
      </c>
      <c r="E38" s="170"/>
    </row>
    <row r="39" spans="1:5" ht="32.25" thickBot="1" x14ac:dyDescent="0.3">
      <c r="A39" s="176">
        <v>27</v>
      </c>
      <c r="B39" s="178" t="s">
        <v>540</v>
      </c>
      <c r="C39" s="182" t="s">
        <v>541</v>
      </c>
      <c r="D39" s="444">
        <v>46.390999999999998</v>
      </c>
      <c r="E39" s="170"/>
    </row>
    <row r="40" spans="1:5" ht="16.5" thickBot="1" x14ac:dyDescent="0.3">
      <c r="A40" s="176">
        <v>28</v>
      </c>
      <c r="B40" s="178" t="s">
        <v>542</v>
      </c>
      <c r="C40" s="201" t="s">
        <v>543</v>
      </c>
      <c r="D40" s="444">
        <v>18.992999999999999</v>
      </c>
      <c r="E40" s="170"/>
    </row>
    <row r="41" spans="1:5" ht="32.25" thickBot="1" x14ac:dyDescent="0.3">
      <c r="A41" s="361">
        <v>29</v>
      </c>
      <c r="B41" s="362" t="s">
        <v>544</v>
      </c>
      <c r="C41" s="375" t="s">
        <v>545</v>
      </c>
      <c r="D41" s="446">
        <v>52.481789999999997</v>
      </c>
      <c r="E41" s="170">
        <v>11.14926</v>
      </c>
    </row>
    <row r="42" spans="1:5" ht="48" thickBot="1" x14ac:dyDescent="0.3">
      <c r="A42" s="176">
        <v>30</v>
      </c>
      <c r="B42" s="178" t="s">
        <v>553</v>
      </c>
      <c r="C42" s="201" t="s">
        <v>621</v>
      </c>
      <c r="D42" s="441">
        <v>24.975999999999999</v>
      </c>
      <c r="E42" s="170"/>
    </row>
    <row r="43" spans="1:5" ht="16.5" thickBot="1" x14ac:dyDescent="0.3">
      <c r="A43" s="176">
        <v>31</v>
      </c>
      <c r="B43" s="178" t="s">
        <v>562</v>
      </c>
      <c r="C43" s="201" t="s">
        <v>563</v>
      </c>
      <c r="D43" s="447">
        <v>28.693200000000001</v>
      </c>
      <c r="E43" s="170"/>
    </row>
    <row r="44" spans="1:5" ht="16.5" thickBot="1" x14ac:dyDescent="0.3">
      <c r="A44" s="176">
        <f>A43+1</f>
        <v>32</v>
      </c>
      <c r="B44" s="178" t="s">
        <v>564</v>
      </c>
      <c r="C44" s="201" t="s">
        <v>546</v>
      </c>
      <c r="D44" s="448">
        <v>657.9</v>
      </c>
      <c r="E44" s="170"/>
    </row>
    <row r="45" spans="1:5" ht="32.25" thickBot="1" x14ac:dyDescent="0.3">
      <c r="A45" s="361">
        <v>33</v>
      </c>
      <c r="B45" s="362" t="s">
        <v>581</v>
      </c>
      <c r="C45" s="363" t="s">
        <v>582</v>
      </c>
      <c r="D45" s="449">
        <v>3163.1089999999999</v>
      </c>
      <c r="E45" s="170">
        <v>17.709</v>
      </c>
    </row>
    <row r="46" spans="1:5" ht="63.75" thickBot="1" x14ac:dyDescent="0.3">
      <c r="A46" s="176">
        <v>34</v>
      </c>
      <c r="B46" s="178" t="s">
        <v>583</v>
      </c>
      <c r="C46" s="201" t="s">
        <v>714</v>
      </c>
      <c r="D46" s="450">
        <v>6.3719999999999999</v>
      </c>
      <c r="E46" s="170"/>
    </row>
    <row r="47" spans="1:5" ht="32.25" thickBot="1" x14ac:dyDescent="0.3">
      <c r="A47" s="176">
        <v>35</v>
      </c>
      <c r="B47" s="178" t="s">
        <v>585</v>
      </c>
      <c r="C47" s="201" t="s">
        <v>716</v>
      </c>
      <c r="D47" s="450">
        <v>14.891719999999999</v>
      </c>
      <c r="E47" s="170"/>
    </row>
    <row r="48" spans="1:5" ht="67.5" customHeight="1" thickBot="1" x14ac:dyDescent="0.3">
      <c r="A48" s="176">
        <v>38</v>
      </c>
      <c r="B48" s="178" t="s">
        <v>602</v>
      </c>
      <c r="C48" s="201" t="s">
        <v>601</v>
      </c>
      <c r="D48" s="450">
        <v>8.7490000000000006</v>
      </c>
      <c r="E48" s="170"/>
    </row>
    <row r="49" spans="1:5" ht="19.5" customHeight="1" thickBot="1" x14ac:dyDescent="0.3">
      <c r="A49" s="361">
        <v>39</v>
      </c>
      <c r="B49" s="362" t="s">
        <v>633</v>
      </c>
      <c r="C49" s="363" t="s">
        <v>634</v>
      </c>
      <c r="D49" s="449">
        <v>5.9</v>
      </c>
      <c r="E49" s="170">
        <v>5.9</v>
      </c>
    </row>
    <row r="50" spans="1:5" ht="49.5" customHeight="1" thickBot="1" x14ac:dyDescent="0.3">
      <c r="A50" s="361">
        <v>40</v>
      </c>
      <c r="B50" s="362" t="s">
        <v>635</v>
      </c>
      <c r="C50" s="363" t="s">
        <v>636</v>
      </c>
      <c r="D50" s="449">
        <v>2.5470000000000002</v>
      </c>
      <c r="E50" s="170">
        <v>2.5470000000000002</v>
      </c>
    </row>
    <row r="51" spans="1:5" ht="37.5" customHeight="1" thickBot="1" x14ac:dyDescent="0.3">
      <c r="A51" s="361">
        <v>41</v>
      </c>
      <c r="B51" s="362" t="s">
        <v>685</v>
      </c>
      <c r="C51" s="466" t="s">
        <v>710</v>
      </c>
      <c r="D51" s="451">
        <v>1.1160000000000001</v>
      </c>
      <c r="E51" s="170">
        <v>1.1160000000000001</v>
      </c>
    </row>
    <row r="52" spans="1:5" ht="16.5" thickBot="1" x14ac:dyDescent="0.3">
      <c r="A52" s="227">
        <f>A51+1</f>
        <v>42</v>
      </c>
      <c r="B52" s="225" t="s">
        <v>329</v>
      </c>
      <c r="C52" s="226" t="s">
        <v>693</v>
      </c>
      <c r="D52" s="438">
        <f>D53+D54+D55+D56+D58+D59+D60+D57</f>
        <v>3564.2658199999996</v>
      </c>
      <c r="E52" s="170"/>
    </row>
    <row r="53" spans="1:5" ht="16.5" thickBot="1" x14ac:dyDescent="0.3">
      <c r="A53" s="427">
        <v>43</v>
      </c>
      <c r="B53" s="428" t="s">
        <v>330</v>
      </c>
      <c r="C53" s="433" t="s">
        <v>514</v>
      </c>
      <c r="D53" s="445">
        <v>1587</v>
      </c>
      <c r="E53" s="170">
        <v>589</v>
      </c>
    </row>
    <row r="54" spans="1:5" ht="16.5" customHeight="1" thickBot="1" x14ac:dyDescent="0.3">
      <c r="A54" s="176">
        <v>44</v>
      </c>
      <c r="B54" s="177" t="s">
        <v>331</v>
      </c>
      <c r="C54" s="184" t="s">
        <v>565</v>
      </c>
      <c r="D54" s="444"/>
      <c r="E54" s="170"/>
    </row>
    <row r="55" spans="1:5" ht="32.25" thickBot="1" x14ac:dyDescent="0.3">
      <c r="A55" s="176">
        <v>45</v>
      </c>
      <c r="B55" s="177" t="s">
        <v>554</v>
      </c>
      <c r="C55" s="182" t="s">
        <v>530</v>
      </c>
      <c r="D55" s="444">
        <v>33.564</v>
      </c>
      <c r="E55" s="170"/>
    </row>
    <row r="56" spans="1:5" ht="16.5" thickBot="1" x14ac:dyDescent="0.3">
      <c r="A56" s="176">
        <v>46</v>
      </c>
      <c r="B56" s="177" t="s">
        <v>566</v>
      </c>
      <c r="C56" s="201" t="s">
        <v>546</v>
      </c>
      <c r="D56" s="442">
        <v>1835.9</v>
      </c>
      <c r="E56" s="170"/>
    </row>
    <row r="57" spans="1:5" ht="30.75" thickBot="1" x14ac:dyDescent="0.3">
      <c r="A57" s="176">
        <v>47</v>
      </c>
      <c r="B57" s="177" t="s">
        <v>680</v>
      </c>
      <c r="C57" s="469" t="s">
        <v>711</v>
      </c>
      <c r="D57" s="448">
        <v>16.495069999999998</v>
      </c>
      <c r="E57" s="470">
        <v>16.495069999999998</v>
      </c>
    </row>
    <row r="58" spans="1:5" ht="48" thickBot="1" x14ac:dyDescent="0.3">
      <c r="A58" s="176">
        <v>48</v>
      </c>
      <c r="B58" s="177" t="s">
        <v>681</v>
      </c>
      <c r="C58" s="431" t="s">
        <v>686</v>
      </c>
      <c r="D58" s="452">
        <v>59.293869999999998</v>
      </c>
      <c r="E58" s="471"/>
    </row>
    <row r="59" spans="1:5" ht="48" thickBot="1" x14ac:dyDescent="0.3">
      <c r="A59" s="176">
        <v>49</v>
      </c>
      <c r="B59" s="177" t="s">
        <v>690</v>
      </c>
      <c r="C59" s="363" t="s">
        <v>687</v>
      </c>
      <c r="D59" s="453">
        <v>0.39688000000000001</v>
      </c>
      <c r="E59" s="470">
        <v>0.39688000000000001</v>
      </c>
    </row>
    <row r="60" spans="1:5" ht="33" customHeight="1" thickBot="1" x14ac:dyDescent="0.3">
      <c r="A60" s="176">
        <v>50</v>
      </c>
      <c r="B60" s="177" t="s">
        <v>691</v>
      </c>
      <c r="C60" s="434" t="s">
        <v>712</v>
      </c>
      <c r="D60" s="448">
        <v>31.616</v>
      </c>
      <c r="E60" s="470">
        <v>31.616</v>
      </c>
    </row>
    <row r="61" spans="1:5" ht="16.5" thickBot="1" x14ac:dyDescent="0.25">
      <c r="A61" s="176">
        <v>51</v>
      </c>
      <c r="B61" s="223" t="s">
        <v>332</v>
      </c>
      <c r="C61" s="224" t="s">
        <v>696</v>
      </c>
      <c r="D61" s="454">
        <f>D62+D67+D68+D71+D72</f>
        <v>3377.8211699999997</v>
      </c>
      <c r="E61" s="170"/>
    </row>
    <row r="62" spans="1:5" ht="16.5" thickBot="1" x14ac:dyDescent="0.25">
      <c r="A62" s="176">
        <v>52</v>
      </c>
      <c r="B62" s="185" t="s">
        <v>333</v>
      </c>
      <c r="C62" s="179" t="s">
        <v>694</v>
      </c>
      <c r="D62" s="455">
        <f>D63+D65+D66+D64</f>
        <v>609.24817000000007</v>
      </c>
      <c r="E62" s="170"/>
    </row>
    <row r="63" spans="1:5" ht="32.25" thickBot="1" x14ac:dyDescent="0.25">
      <c r="A63" s="176">
        <v>53</v>
      </c>
      <c r="B63" s="177" t="s">
        <v>334</v>
      </c>
      <c r="C63" s="178" t="s">
        <v>335</v>
      </c>
      <c r="D63" s="436">
        <v>400</v>
      </c>
      <c r="E63" s="170"/>
    </row>
    <row r="64" spans="1:5" ht="16.5" thickBot="1" x14ac:dyDescent="0.25">
      <c r="A64" s="361">
        <v>54</v>
      </c>
      <c r="B64" s="365" t="s">
        <v>637</v>
      </c>
      <c r="C64" s="362" t="s">
        <v>638</v>
      </c>
      <c r="D64" s="456">
        <v>8.7981700000000007</v>
      </c>
      <c r="E64" s="170">
        <v>8.7981700000000007</v>
      </c>
    </row>
    <row r="65" spans="1:10" ht="16.5" thickBot="1" x14ac:dyDescent="0.25">
      <c r="A65" s="176">
        <v>55</v>
      </c>
      <c r="B65" s="177" t="s">
        <v>567</v>
      </c>
      <c r="C65" s="178" t="s">
        <v>336</v>
      </c>
      <c r="D65" s="457">
        <v>44.45</v>
      </c>
      <c r="E65" s="170"/>
    </row>
    <row r="66" spans="1:10" ht="16.5" thickBot="1" x14ac:dyDescent="0.25">
      <c r="A66" s="176">
        <v>56</v>
      </c>
      <c r="B66" s="177" t="s">
        <v>337</v>
      </c>
      <c r="C66" s="178" t="s">
        <v>568</v>
      </c>
      <c r="D66" s="436">
        <v>156</v>
      </c>
      <c r="E66" s="170"/>
    </row>
    <row r="67" spans="1:10" ht="16.5" thickBot="1" x14ac:dyDescent="0.25">
      <c r="A67" s="427">
        <v>57</v>
      </c>
      <c r="B67" s="365" t="s">
        <v>569</v>
      </c>
      <c r="C67" s="362" t="s">
        <v>338</v>
      </c>
      <c r="D67" s="445">
        <v>1579.473</v>
      </c>
      <c r="E67" s="170">
        <v>50.5</v>
      </c>
    </row>
    <row r="68" spans="1:10" ht="16.5" thickBot="1" x14ac:dyDescent="0.25">
      <c r="A68" s="176">
        <v>58</v>
      </c>
      <c r="B68" s="185" t="s">
        <v>570</v>
      </c>
      <c r="C68" s="179" t="s">
        <v>695</v>
      </c>
      <c r="D68" s="455">
        <f>D69+D70</f>
        <v>1040</v>
      </c>
      <c r="E68" s="170"/>
    </row>
    <row r="69" spans="1:10" ht="16.5" thickBot="1" x14ac:dyDescent="0.25">
      <c r="A69" s="176">
        <v>59</v>
      </c>
      <c r="B69" s="177" t="s">
        <v>571</v>
      </c>
      <c r="C69" s="178" t="s">
        <v>339</v>
      </c>
      <c r="D69" s="436">
        <v>40</v>
      </c>
      <c r="E69" s="170"/>
    </row>
    <row r="70" spans="1:10" ht="16.5" thickBot="1" x14ac:dyDescent="0.25">
      <c r="A70" s="176">
        <v>60</v>
      </c>
      <c r="B70" s="177" t="s">
        <v>572</v>
      </c>
      <c r="C70" s="178" t="s">
        <v>340</v>
      </c>
      <c r="D70" s="457">
        <v>1000</v>
      </c>
      <c r="E70" s="170"/>
    </row>
    <row r="71" spans="1:10" ht="16.5" thickBot="1" x14ac:dyDescent="0.25">
      <c r="A71" s="176">
        <v>61</v>
      </c>
      <c r="B71" s="177" t="s">
        <v>341</v>
      </c>
      <c r="C71" s="178" t="s">
        <v>342</v>
      </c>
      <c r="D71" s="436">
        <v>21.7</v>
      </c>
      <c r="E71" s="170"/>
    </row>
    <row r="72" spans="1:10" ht="16.5" thickBot="1" x14ac:dyDescent="0.25">
      <c r="A72" s="361">
        <v>62</v>
      </c>
      <c r="B72" s="365" t="s">
        <v>573</v>
      </c>
      <c r="C72" s="362" t="s">
        <v>343</v>
      </c>
      <c r="D72" s="458">
        <v>127.4</v>
      </c>
      <c r="E72" s="170">
        <v>64</v>
      </c>
      <c r="F72" s="186"/>
      <c r="G72" s="7"/>
    </row>
    <row r="73" spans="1:10" ht="32.25" thickBot="1" x14ac:dyDescent="0.3">
      <c r="A73" s="180">
        <v>63</v>
      </c>
      <c r="B73" s="228" t="s">
        <v>344</v>
      </c>
      <c r="C73" s="229" t="s">
        <v>345</v>
      </c>
      <c r="D73" s="459">
        <v>65</v>
      </c>
      <c r="E73" s="170"/>
    </row>
    <row r="74" spans="1:10" ht="32.25" thickBot="1" x14ac:dyDescent="0.25">
      <c r="A74" s="176">
        <v>64</v>
      </c>
      <c r="B74" s="223"/>
      <c r="C74" s="224" t="s">
        <v>684</v>
      </c>
      <c r="D74" s="437">
        <f>D13+D23+D61+D73</f>
        <v>55078.752370000002</v>
      </c>
      <c r="E74" s="170"/>
    </row>
    <row r="75" spans="1:10" ht="16.5" thickBot="1" x14ac:dyDescent="0.25">
      <c r="A75" s="1049">
        <v>65</v>
      </c>
      <c r="B75" s="1051"/>
      <c r="C75" s="191" t="s">
        <v>346</v>
      </c>
      <c r="D75" s="460">
        <f>D76+D77+D78</f>
        <v>2413.97696</v>
      </c>
      <c r="E75" s="170"/>
      <c r="J75" s="193"/>
    </row>
    <row r="76" spans="1:10" ht="15.75" x14ac:dyDescent="0.25">
      <c r="A76" s="1050"/>
      <c r="B76" s="1052"/>
      <c r="C76" s="230" t="s">
        <v>347</v>
      </c>
      <c r="D76" s="461">
        <v>234.10410999999999</v>
      </c>
      <c r="E76" s="170"/>
      <c r="F76" s="186"/>
    </row>
    <row r="77" spans="1:10" ht="15.75" x14ac:dyDescent="0.25">
      <c r="A77" s="1050"/>
      <c r="B77" s="1052"/>
      <c r="C77" s="230" t="s">
        <v>348</v>
      </c>
      <c r="D77" s="462">
        <v>495.64854000000003</v>
      </c>
      <c r="E77" s="170"/>
      <c r="F77" s="186"/>
    </row>
    <row r="78" spans="1:10" ht="16.5" thickBot="1" x14ac:dyDescent="0.3">
      <c r="A78" s="1050"/>
      <c r="B78" s="1052"/>
      <c r="C78" s="192" t="s">
        <v>349</v>
      </c>
      <c r="D78" s="463">
        <v>1684.2243100000001</v>
      </c>
      <c r="E78" s="170"/>
    </row>
    <row r="79" spans="1:10" ht="16.5" thickBot="1" x14ac:dyDescent="0.3">
      <c r="A79" s="184">
        <v>66</v>
      </c>
      <c r="B79" s="184"/>
      <c r="C79" s="180" t="s">
        <v>446</v>
      </c>
      <c r="D79" s="441">
        <v>1067.7</v>
      </c>
      <c r="E79" s="170"/>
    </row>
    <row r="80" spans="1:10" ht="16.5" thickBot="1" x14ac:dyDescent="0.3">
      <c r="A80" s="231">
        <v>67</v>
      </c>
      <c r="B80" s="232"/>
      <c r="C80" s="233" t="s">
        <v>440</v>
      </c>
      <c r="D80" s="464">
        <f>D74+D75+D79</f>
        <v>58560.429329999999</v>
      </c>
      <c r="E80" s="212">
        <f>E72+E64+E50+E49+E45+E15+E26+E35+E36+E41+E67+E53+E51+E57+E60+E59</f>
        <v>1669.5770500000001</v>
      </c>
    </row>
    <row r="82" spans="4:5" x14ac:dyDescent="0.2">
      <c r="D82" t="s">
        <v>417</v>
      </c>
      <c r="E82" s="7">
        <f>E72+E64+E15</f>
        <v>750.99817000000007</v>
      </c>
    </row>
    <row r="83" spans="4:5" x14ac:dyDescent="0.2">
      <c r="D83" s="7" t="s">
        <v>677</v>
      </c>
      <c r="E83">
        <v>50.5</v>
      </c>
    </row>
    <row r="85" spans="4:5" x14ac:dyDescent="0.2">
      <c r="D85" s="7" t="s">
        <v>415</v>
      </c>
      <c r="E85" s="186">
        <f>E80-E82-E83</f>
        <v>868.07888000000003</v>
      </c>
    </row>
  </sheetData>
  <mergeCells count="4">
    <mergeCell ref="A7:D7"/>
    <mergeCell ref="C4:D4"/>
    <mergeCell ref="A75:A78"/>
    <mergeCell ref="B75:B78"/>
  </mergeCells>
  <phoneticPr fontId="9" type="noConversion"/>
  <pageMargins left="0.74803149606299213" right="0.74803149606299213" top="0.98425196850393704" bottom="0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83"/>
  <sheetViews>
    <sheetView topLeftCell="A68" zoomScaleNormal="100" workbookViewId="0">
      <selection activeCell="B67" sqref="B67"/>
    </sheetView>
  </sheetViews>
  <sheetFormatPr defaultRowHeight="12.75" x14ac:dyDescent="0.2"/>
  <cols>
    <col min="1" max="1" width="4.5703125" customWidth="1"/>
    <col min="2" max="2" width="72" customWidth="1"/>
    <col min="3" max="3" width="21" customWidth="1"/>
    <col min="4" max="4" width="9.5703125" bestFit="1" customWidth="1"/>
    <col min="5" max="5" width="10.5703125" bestFit="1" customWidth="1"/>
  </cols>
  <sheetData>
    <row r="1" spans="1:4" ht="17.25" customHeight="1" x14ac:dyDescent="0.25">
      <c r="A1" s="170"/>
      <c r="B1" s="216" t="s">
        <v>609</v>
      </c>
      <c r="C1" s="472"/>
      <c r="D1" s="170"/>
    </row>
    <row r="2" spans="1:4" ht="16.5" customHeight="1" x14ac:dyDescent="0.25">
      <c r="A2" s="170"/>
      <c r="B2" s="216" t="s">
        <v>533</v>
      </c>
      <c r="C2" s="472"/>
      <c r="D2" s="170"/>
    </row>
    <row r="3" spans="1:4" ht="16.5" customHeight="1" x14ac:dyDescent="0.25">
      <c r="A3" s="170"/>
      <c r="B3" s="216" t="s">
        <v>453</v>
      </c>
      <c r="C3" s="472"/>
      <c r="D3" s="170"/>
    </row>
    <row r="4" spans="1:4" ht="16.5" customHeight="1" x14ac:dyDescent="0.25">
      <c r="A4" s="170"/>
      <c r="B4" s="1053" t="s">
        <v>631</v>
      </c>
      <c r="C4" s="1053"/>
      <c r="D4" s="170"/>
    </row>
    <row r="5" spans="1:4" ht="16.5" customHeight="1" x14ac:dyDescent="0.25">
      <c r="A5" s="170"/>
      <c r="B5" s="1054" t="s">
        <v>671</v>
      </c>
      <c r="C5" s="1053"/>
      <c r="D5" s="170"/>
    </row>
    <row r="6" spans="1:4" ht="16.5" customHeight="1" x14ac:dyDescent="0.25">
      <c r="A6" s="170"/>
      <c r="B6" s="472" t="s">
        <v>632</v>
      </c>
      <c r="C6" s="472"/>
      <c r="D6" s="170"/>
    </row>
    <row r="7" spans="1:4" ht="43.5" customHeight="1" x14ac:dyDescent="0.25">
      <c r="A7" s="170"/>
      <c r="B7" s="173" t="s">
        <v>473</v>
      </c>
      <c r="C7" s="170"/>
      <c r="D7" s="170"/>
    </row>
    <row r="8" spans="1:4" ht="24" customHeight="1" thickBot="1" x14ac:dyDescent="0.3">
      <c r="A8" s="1"/>
      <c r="B8" s="1" t="s">
        <v>559</v>
      </c>
      <c r="C8" s="1" t="s">
        <v>578</v>
      </c>
      <c r="D8" s="170"/>
    </row>
    <row r="9" spans="1:4" ht="32.25" thickBot="1" x14ac:dyDescent="0.25">
      <c r="A9" s="187" t="s">
        <v>350</v>
      </c>
      <c r="B9" s="188" t="s">
        <v>351</v>
      </c>
      <c r="C9" s="189" t="s">
        <v>574</v>
      </c>
      <c r="D9" s="170"/>
    </row>
    <row r="10" spans="1:4" ht="16.5" thickBot="1" x14ac:dyDescent="0.25">
      <c r="A10" s="200">
        <v>1</v>
      </c>
      <c r="B10" s="234" t="s">
        <v>598</v>
      </c>
      <c r="C10" s="235">
        <f>C11+C12+C13</f>
        <v>32.9</v>
      </c>
      <c r="D10" s="170"/>
    </row>
    <row r="11" spans="1:4" ht="16.5" thickBot="1" x14ac:dyDescent="0.25">
      <c r="A11" s="200">
        <v>2</v>
      </c>
      <c r="B11" s="236" t="s">
        <v>352</v>
      </c>
      <c r="C11" s="237">
        <v>26.8</v>
      </c>
      <c r="D11" s="170"/>
    </row>
    <row r="12" spans="1:4" ht="16.5" thickBot="1" x14ac:dyDescent="0.25">
      <c r="A12" s="200">
        <v>3</v>
      </c>
      <c r="B12" s="236" t="s">
        <v>353</v>
      </c>
      <c r="C12" s="237">
        <v>5.6</v>
      </c>
      <c r="D12" s="170"/>
    </row>
    <row r="13" spans="1:4" ht="16.5" thickBot="1" x14ac:dyDescent="0.25">
      <c r="A13" s="200">
        <v>4</v>
      </c>
      <c r="B13" s="236" t="s">
        <v>354</v>
      </c>
      <c r="C13" s="237">
        <v>0.5</v>
      </c>
      <c r="D13" s="170"/>
    </row>
    <row r="14" spans="1:4" ht="16.5" thickBot="1" x14ac:dyDescent="0.25">
      <c r="A14" s="200">
        <v>5</v>
      </c>
      <c r="B14" s="234" t="s">
        <v>599</v>
      </c>
      <c r="C14" s="238">
        <f>C15+C16+C17</f>
        <v>1262.8999999999999</v>
      </c>
      <c r="D14" s="170"/>
    </row>
    <row r="15" spans="1:4" ht="16.5" thickBot="1" x14ac:dyDescent="0.25">
      <c r="A15" s="200">
        <v>6</v>
      </c>
      <c r="B15" s="236" t="s">
        <v>1</v>
      </c>
      <c r="C15" s="237">
        <v>1234.5999999999999</v>
      </c>
      <c r="D15" s="170"/>
    </row>
    <row r="16" spans="1:4" ht="16.5" thickBot="1" x14ac:dyDescent="0.25">
      <c r="A16" s="200">
        <v>7</v>
      </c>
      <c r="B16" s="236" t="s">
        <v>355</v>
      </c>
      <c r="C16" s="237">
        <v>25.3</v>
      </c>
      <c r="D16" s="170"/>
    </row>
    <row r="17" spans="1:4" ht="16.5" thickBot="1" x14ac:dyDescent="0.25">
      <c r="A17" s="200">
        <v>8</v>
      </c>
      <c r="B17" s="236" t="s">
        <v>356</v>
      </c>
      <c r="C17" s="237">
        <v>3</v>
      </c>
      <c r="D17" s="170"/>
    </row>
    <row r="18" spans="1:4" ht="16.5" thickBot="1" x14ac:dyDescent="0.25">
      <c r="A18" s="200">
        <v>9</v>
      </c>
      <c r="B18" s="234" t="s">
        <v>357</v>
      </c>
      <c r="C18" s="238">
        <f>C19+C20+C21+C22+C23+C24+C25</f>
        <v>2293</v>
      </c>
      <c r="D18" s="170"/>
    </row>
    <row r="19" spans="1:4" ht="16.5" thickBot="1" x14ac:dyDescent="0.25">
      <c r="A19" s="200">
        <v>10</v>
      </c>
      <c r="B19" s="236" t="s">
        <v>358</v>
      </c>
      <c r="C19" s="237">
        <v>262.8</v>
      </c>
      <c r="D19" s="170"/>
    </row>
    <row r="20" spans="1:4" ht="16.5" thickBot="1" x14ac:dyDescent="0.25">
      <c r="A20" s="200">
        <v>11</v>
      </c>
      <c r="B20" s="236" t="s">
        <v>2</v>
      </c>
      <c r="C20" s="237">
        <v>528.4</v>
      </c>
      <c r="D20" s="170"/>
    </row>
    <row r="21" spans="1:4" ht="16.5" thickBot="1" x14ac:dyDescent="0.25">
      <c r="A21" s="366">
        <v>12</v>
      </c>
      <c r="B21" s="368" t="s">
        <v>359</v>
      </c>
      <c r="C21" s="369">
        <v>1144.5</v>
      </c>
      <c r="D21" s="170">
        <v>200.3</v>
      </c>
    </row>
    <row r="22" spans="1:4" ht="16.5" thickBot="1" x14ac:dyDescent="0.25">
      <c r="A22" s="200">
        <v>13</v>
      </c>
      <c r="B22" s="236" t="s">
        <v>360</v>
      </c>
      <c r="C22" s="237">
        <v>20.8</v>
      </c>
      <c r="D22" s="170"/>
    </row>
    <row r="23" spans="1:4" ht="16.5" thickBot="1" x14ac:dyDescent="0.25">
      <c r="A23" s="200">
        <v>14</v>
      </c>
      <c r="B23" s="236" t="s">
        <v>222</v>
      </c>
      <c r="C23" s="237">
        <v>173</v>
      </c>
      <c r="D23" s="170"/>
    </row>
    <row r="24" spans="1:4" ht="16.5" thickBot="1" x14ac:dyDescent="0.25">
      <c r="A24" s="200">
        <v>15</v>
      </c>
      <c r="B24" s="236" t="s">
        <v>256</v>
      </c>
      <c r="C24" s="237">
        <v>161</v>
      </c>
      <c r="D24" s="170"/>
    </row>
    <row r="25" spans="1:4" ht="16.5" thickBot="1" x14ac:dyDescent="0.25">
      <c r="A25" s="200">
        <v>16</v>
      </c>
      <c r="B25" s="236" t="s">
        <v>299</v>
      </c>
      <c r="C25" s="237">
        <v>2.5</v>
      </c>
      <c r="D25" s="170"/>
    </row>
    <row r="26" spans="1:4" ht="16.5" thickBot="1" x14ac:dyDescent="0.25">
      <c r="A26" s="200">
        <v>17</v>
      </c>
      <c r="B26" s="234" t="s">
        <v>361</v>
      </c>
      <c r="C26" s="238">
        <f>C27+C28</f>
        <v>292.7</v>
      </c>
      <c r="D26" s="170"/>
    </row>
    <row r="27" spans="1:4" ht="16.5" thickBot="1" x14ac:dyDescent="0.25">
      <c r="A27" s="200">
        <v>18</v>
      </c>
      <c r="B27" s="236" t="s">
        <v>362</v>
      </c>
      <c r="C27" s="237">
        <v>287.89999999999998</v>
      </c>
      <c r="D27" s="170"/>
    </row>
    <row r="28" spans="1:4" ht="16.5" thickBot="1" x14ac:dyDescent="0.25">
      <c r="A28" s="200">
        <v>19</v>
      </c>
      <c r="B28" s="236" t="s">
        <v>363</v>
      </c>
      <c r="C28" s="237">
        <v>4.8</v>
      </c>
      <c r="D28" s="170"/>
    </row>
    <row r="29" spans="1:4" ht="16.5" thickBot="1" x14ac:dyDescent="0.25">
      <c r="A29" s="200">
        <v>20</v>
      </c>
      <c r="B29" s="234" t="s">
        <v>364</v>
      </c>
      <c r="C29" s="238">
        <f>C30+C31</f>
        <v>566.4</v>
      </c>
      <c r="D29" s="170"/>
    </row>
    <row r="30" spans="1:4" ht="16.5" thickBot="1" x14ac:dyDescent="0.25">
      <c r="A30" s="200">
        <v>21</v>
      </c>
      <c r="B30" s="236" t="s">
        <v>365</v>
      </c>
      <c r="C30" s="237">
        <v>279.39999999999998</v>
      </c>
      <c r="D30" s="170"/>
    </row>
    <row r="31" spans="1:4" ht="16.5" thickBot="1" x14ac:dyDescent="0.25">
      <c r="A31" s="200">
        <v>22</v>
      </c>
      <c r="B31" s="236" t="s">
        <v>366</v>
      </c>
      <c r="C31" s="237">
        <v>287</v>
      </c>
      <c r="D31" s="170"/>
    </row>
    <row r="32" spans="1:4" ht="16.5" thickBot="1" x14ac:dyDescent="0.25">
      <c r="A32" s="200">
        <v>23</v>
      </c>
      <c r="B32" s="234" t="s">
        <v>470</v>
      </c>
      <c r="C32" s="238">
        <f>C33+C34</f>
        <v>11.064</v>
      </c>
      <c r="D32" s="170"/>
    </row>
    <row r="33" spans="1:4" ht="16.5" thickBot="1" x14ac:dyDescent="0.25">
      <c r="A33" s="200">
        <v>24</v>
      </c>
      <c r="B33" s="236" t="s">
        <v>367</v>
      </c>
      <c r="C33" s="237">
        <v>8.3960000000000008</v>
      </c>
      <c r="D33" s="170"/>
    </row>
    <row r="34" spans="1:4" ht="32.25" thickBot="1" x14ac:dyDescent="0.25">
      <c r="A34" s="200">
        <v>25</v>
      </c>
      <c r="B34" s="236" t="s">
        <v>547</v>
      </c>
      <c r="C34" s="237">
        <v>2.6680000000000001</v>
      </c>
      <c r="D34" s="170"/>
    </row>
    <row r="35" spans="1:4" ht="16.5" thickBot="1" x14ac:dyDescent="0.25">
      <c r="A35" s="200">
        <v>26</v>
      </c>
      <c r="B35" s="234" t="s">
        <v>368</v>
      </c>
      <c r="C35" s="238">
        <f>C36</f>
        <v>9.4</v>
      </c>
      <c r="D35" s="170"/>
    </row>
    <row r="36" spans="1:4" ht="16.5" thickBot="1" x14ac:dyDescent="0.25">
      <c r="A36" s="200">
        <v>27</v>
      </c>
      <c r="B36" s="236" t="s">
        <v>369</v>
      </c>
      <c r="C36" s="237">
        <v>9.4</v>
      </c>
      <c r="D36" s="170"/>
    </row>
    <row r="37" spans="1:4" ht="16.5" thickBot="1" x14ac:dyDescent="0.25">
      <c r="A37" s="200">
        <v>28</v>
      </c>
      <c r="B37" s="234" t="s">
        <v>370</v>
      </c>
      <c r="C37" s="238">
        <f>C38</f>
        <v>30.2</v>
      </c>
      <c r="D37" s="170"/>
    </row>
    <row r="38" spans="1:4" ht="16.5" thickBot="1" x14ac:dyDescent="0.25">
      <c r="A38" s="200">
        <v>29</v>
      </c>
      <c r="B38" s="236" t="s">
        <v>371</v>
      </c>
      <c r="C38" s="237">
        <v>30.2</v>
      </c>
      <c r="D38" s="170"/>
    </row>
    <row r="39" spans="1:4" ht="16.5" thickBot="1" x14ac:dyDescent="0.25">
      <c r="A39" s="200">
        <v>30</v>
      </c>
      <c r="B39" s="234" t="s">
        <v>372</v>
      </c>
      <c r="C39" s="238">
        <f>C40</f>
        <v>0.7</v>
      </c>
      <c r="D39" s="170"/>
    </row>
    <row r="40" spans="1:4" ht="16.5" thickBot="1" x14ac:dyDescent="0.25">
      <c r="A40" s="200">
        <v>31</v>
      </c>
      <c r="B40" s="236" t="s">
        <v>373</v>
      </c>
      <c r="C40" s="237">
        <v>0.7</v>
      </c>
      <c r="D40" s="170"/>
    </row>
    <row r="41" spans="1:4" ht="16.5" thickBot="1" x14ac:dyDescent="0.25">
      <c r="A41" s="200">
        <v>32</v>
      </c>
      <c r="B41" s="234" t="s">
        <v>374</v>
      </c>
      <c r="C41" s="238">
        <f>C42</f>
        <v>9</v>
      </c>
      <c r="D41" s="170"/>
    </row>
    <row r="42" spans="1:4" ht="16.5" thickBot="1" x14ac:dyDescent="0.25">
      <c r="A42" s="200">
        <v>33</v>
      </c>
      <c r="B42" s="236" t="s">
        <v>375</v>
      </c>
      <c r="C42" s="237">
        <v>9</v>
      </c>
      <c r="D42" s="170"/>
    </row>
    <row r="43" spans="1:4" ht="32.25" thickBot="1" x14ac:dyDescent="0.25">
      <c r="A43" s="200">
        <v>34</v>
      </c>
      <c r="B43" s="239" t="s">
        <v>579</v>
      </c>
      <c r="C43" s="240">
        <f>C10+C14+C18+C26+C29+C35+C37+C39+C41+C32</f>
        <v>4508.2639999999992</v>
      </c>
      <c r="D43" s="170"/>
    </row>
    <row r="44" spans="1:4" ht="16.5" thickBot="1" x14ac:dyDescent="0.25">
      <c r="A44" s="200">
        <v>35</v>
      </c>
      <c r="B44" s="234" t="s">
        <v>689</v>
      </c>
      <c r="C44" s="240">
        <f>C45+C55+C57+C81+C69+C71+C78</f>
        <v>18011.408199999998</v>
      </c>
      <c r="D44" s="170"/>
    </row>
    <row r="45" spans="1:4" ht="16.5" thickBot="1" x14ac:dyDescent="0.25">
      <c r="A45" s="200">
        <v>36</v>
      </c>
      <c r="B45" s="234" t="s">
        <v>376</v>
      </c>
      <c r="C45" s="241">
        <f>C46+C47+C48+C49+C50+C52+C51+C53+C54</f>
        <v>9969.1149999999998</v>
      </c>
      <c r="D45" s="170"/>
    </row>
    <row r="46" spans="1:4" ht="16.5" thickBot="1" x14ac:dyDescent="0.25">
      <c r="A46" s="200">
        <v>37</v>
      </c>
      <c r="B46" s="236" t="s">
        <v>322</v>
      </c>
      <c r="C46" s="242">
        <v>9619.5</v>
      </c>
      <c r="D46" s="170"/>
    </row>
    <row r="47" spans="1:4" ht="16.5" thickBot="1" x14ac:dyDescent="0.25">
      <c r="A47" s="200">
        <v>38</v>
      </c>
      <c r="B47" s="243" t="s">
        <v>377</v>
      </c>
      <c r="C47" s="237"/>
      <c r="D47" s="170"/>
    </row>
    <row r="48" spans="1:4" ht="32.25" thickBot="1" x14ac:dyDescent="0.25">
      <c r="A48" s="200">
        <v>39</v>
      </c>
      <c r="B48" s="243" t="s">
        <v>515</v>
      </c>
      <c r="C48" s="237">
        <v>134.9</v>
      </c>
      <c r="D48" s="170"/>
    </row>
    <row r="49" spans="1:5" ht="32.25" thickBot="1" x14ac:dyDescent="0.25">
      <c r="A49" s="200">
        <v>40</v>
      </c>
      <c r="B49" s="244" t="s">
        <v>516</v>
      </c>
      <c r="C49" s="237">
        <v>0.8</v>
      </c>
      <c r="D49" s="170"/>
    </row>
    <row r="50" spans="1:5" ht="32.25" thickBot="1" x14ac:dyDescent="0.25">
      <c r="A50" s="200">
        <v>41</v>
      </c>
      <c r="B50" s="236" t="s">
        <v>517</v>
      </c>
      <c r="C50" s="237">
        <v>23.286999999999999</v>
      </c>
      <c r="D50" s="170"/>
    </row>
    <row r="51" spans="1:5" ht="16.5" thickBot="1" x14ac:dyDescent="0.25">
      <c r="A51" s="200">
        <v>42</v>
      </c>
      <c r="B51" s="236" t="s">
        <v>518</v>
      </c>
      <c r="C51" s="242">
        <v>131</v>
      </c>
      <c r="D51" s="170"/>
    </row>
    <row r="52" spans="1:5" ht="34.5" customHeight="1" thickBot="1" x14ac:dyDescent="0.25">
      <c r="A52" s="200">
        <v>43</v>
      </c>
      <c r="B52" s="236" t="s">
        <v>519</v>
      </c>
      <c r="C52" s="237">
        <v>28.28</v>
      </c>
      <c r="D52" s="170"/>
    </row>
    <row r="53" spans="1:5" ht="48" thickBot="1" x14ac:dyDescent="0.3">
      <c r="A53" s="200">
        <v>44</v>
      </c>
      <c r="B53" s="201" t="s">
        <v>584</v>
      </c>
      <c r="C53" s="204">
        <v>6.3719999999999999</v>
      </c>
      <c r="D53" s="170"/>
    </row>
    <row r="54" spans="1:5" ht="34.5" customHeight="1" thickBot="1" x14ac:dyDescent="0.3">
      <c r="A54" s="200">
        <v>45</v>
      </c>
      <c r="B54" s="201" t="s">
        <v>622</v>
      </c>
      <c r="C54" s="202">
        <v>24.975999999999999</v>
      </c>
      <c r="D54" s="170"/>
    </row>
    <row r="55" spans="1:5" ht="16.5" thickBot="1" x14ac:dyDescent="0.25">
      <c r="A55" s="200">
        <v>46</v>
      </c>
      <c r="B55" s="234" t="s">
        <v>380</v>
      </c>
      <c r="C55" s="238">
        <f>C56</f>
        <v>33.564</v>
      </c>
      <c r="D55" s="170"/>
    </row>
    <row r="56" spans="1:5" ht="16.5" thickBot="1" x14ac:dyDescent="0.25">
      <c r="A56" s="200">
        <v>47</v>
      </c>
      <c r="B56" s="236" t="s">
        <v>381</v>
      </c>
      <c r="C56" s="237">
        <v>33.564</v>
      </c>
      <c r="D56" s="170"/>
    </row>
    <row r="57" spans="1:5" ht="19.5" customHeight="1" thickBot="1" x14ac:dyDescent="0.25">
      <c r="A57" s="200">
        <v>48</v>
      </c>
      <c r="B57" s="234" t="s">
        <v>357</v>
      </c>
      <c r="C57" s="245">
        <f>C58+C59+C60+C61+C62+C63+C64+C65+C66+C67+C68</f>
        <v>3789.47066</v>
      </c>
      <c r="D57" s="170"/>
    </row>
    <row r="58" spans="1:5" ht="16.5" thickBot="1" x14ac:dyDescent="0.25">
      <c r="A58" s="200">
        <v>49</v>
      </c>
      <c r="B58" s="236" t="s">
        <v>520</v>
      </c>
      <c r="C58" s="237">
        <v>182.2</v>
      </c>
      <c r="D58" s="170"/>
    </row>
    <row r="59" spans="1:5" ht="30.75" customHeight="1" thickBot="1" x14ac:dyDescent="0.3">
      <c r="A59" s="366">
        <v>50</v>
      </c>
      <c r="B59" s="377" t="s">
        <v>447</v>
      </c>
      <c r="C59" s="378">
        <v>112.19267000000001</v>
      </c>
      <c r="D59" s="473">
        <v>0.69767000000000001</v>
      </c>
    </row>
    <row r="60" spans="1:5" ht="32.25" thickBot="1" x14ac:dyDescent="0.3">
      <c r="A60" s="366">
        <v>51</v>
      </c>
      <c r="B60" s="406" t="s">
        <v>469</v>
      </c>
      <c r="C60" s="407">
        <v>101.434</v>
      </c>
      <c r="D60" s="170">
        <v>-8.8480000000000008</v>
      </c>
    </row>
    <row r="61" spans="1:5" ht="16.5" thickBot="1" x14ac:dyDescent="0.3">
      <c r="A61" s="200">
        <v>52</v>
      </c>
      <c r="B61" s="246" t="s">
        <v>468</v>
      </c>
      <c r="C61" s="206">
        <v>24.678999999999998</v>
      </c>
      <c r="D61" s="170"/>
    </row>
    <row r="62" spans="1:5" ht="32.25" thickBot="1" x14ac:dyDescent="0.3">
      <c r="A62" s="200">
        <v>53</v>
      </c>
      <c r="B62" s="203" t="s">
        <v>539</v>
      </c>
      <c r="C62" s="183">
        <v>56.75</v>
      </c>
      <c r="D62" s="170"/>
      <c r="E62" s="186"/>
    </row>
    <row r="63" spans="1:5" ht="32.25" thickBot="1" x14ac:dyDescent="0.3">
      <c r="A63" s="200">
        <v>54</v>
      </c>
      <c r="B63" s="182" t="s">
        <v>541</v>
      </c>
      <c r="C63" s="183">
        <v>46.390999999999998</v>
      </c>
      <c r="D63" s="170"/>
    </row>
    <row r="64" spans="1:5" ht="16.5" thickBot="1" x14ac:dyDescent="0.3">
      <c r="A64" s="200">
        <v>55</v>
      </c>
      <c r="B64" s="201" t="s">
        <v>543</v>
      </c>
      <c r="C64" s="183">
        <v>18.992999999999999</v>
      </c>
      <c r="D64" s="170"/>
    </row>
    <row r="65" spans="1:4" ht="32.25" thickBot="1" x14ac:dyDescent="0.3">
      <c r="A65" s="366">
        <v>56</v>
      </c>
      <c r="B65" s="375" t="s">
        <v>545</v>
      </c>
      <c r="C65" s="376">
        <v>52.481789999999997</v>
      </c>
      <c r="D65" s="170">
        <v>11.14926</v>
      </c>
    </row>
    <row r="66" spans="1:4" ht="16.5" thickBot="1" x14ac:dyDescent="0.3">
      <c r="A66" s="200">
        <v>57</v>
      </c>
      <c r="B66" s="201" t="s">
        <v>563</v>
      </c>
      <c r="C66" s="208">
        <v>28.693200000000001</v>
      </c>
      <c r="D66" s="170"/>
    </row>
    <row r="67" spans="1:4" ht="32.25" thickBot="1" x14ac:dyDescent="0.3">
      <c r="A67" s="366">
        <v>58</v>
      </c>
      <c r="B67" s="363" t="s">
        <v>717</v>
      </c>
      <c r="C67" s="364">
        <v>3163.1089999999999</v>
      </c>
      <c r="D67" s="170">
        <v>17.709</v>
      </c>
    </row>
    <row r="68" spans="1:4" ht="52.5" customHeight="1" thickBot="1" x14ac:dyDescent="0.3">
      <c r="A68" s="366">
        <v>60</v>
      </c>
      <c r="B68" s="363" t="s">
        <v>636</v>
      </c>
      <c r="C68" s="364">
        <v>2.5470000000000002</v>
      </c>
      <c r="D68" s="170">
        <v>2.5470000000000002</v>
      </c>
    </row>
    <row r="69" spans="1:4" ht="16.5" thickBot="1" x14ac:dyDescent="0.3">
      <c r="A69" s="200">
        <v>61</v>
      </c>
      <c r="B69" s="247" t="s">
        <v>548</v>
      </c>
      <c r="C69" s="248">
        <f>C70</f>
        <v>2493.8000000000002</v>
      </c>
      <c r="D69" s="170"/>
    </row>
    <row r="70" spans="1:4" ht="16.5" thickBot="1" x14ac:dyDescent="0.3">
      <c r="A70" s="200">
        <v>62</v>
      </c>
      <c r="B70" s="201" t="s">
        <v>546</v>
      </c>
      <c r="C70" s="249">
        <v>2493.8000000000002</v>
      </c>
      <c r="D70" s="170"/>
    </row>
    <row r="71" spans="1:4" ht="16.5" thickBot="1" x14ac:dyDescent="0.3">
      <c r="A71" s="200">
        <v>63</v>
      </c>
      <c r="B71" s="247" t="s">
        <v>470</v>
      </c>
      <c r="C71" s="250">
        <f>SUM(C72:C77)</f>
        <v>123.80953999999998</v>
      </c>
      <c r="D71" s="170"/>
    </row>
    <row r="72" spans="1:4" ht="32.25" thickBot="1" x14ac:dyDescent="0.3">
      <c r="A72" s="200">
        <v>64</v>
      </c>
      <c r="B72" s="201" t="s">
        <v>623</v>
      </c>
      <c r="C72" s="204">
        <v>14.891719999999999</v>
      </c>
      <c r="D72" s="170"/>
    </row>
    <row r="73" spans="1:4" ht="48" thickBot="1" x14ac:dyDescent="0.3">
      <c r="A73" s="366">
        <v>65</v>
      </c>
      <c r="B73" s="363" t="s">
        <v>619</v>
      </c>
      <c r="C73" s="429">
        <v>59.293869999999998</v>
      </c>
      <c r="D73" s="474"/>
    </row>
    <row r="74" spans="1:4" ht="48" thickBot="1" x14ac:dyDescent="0.3">
      <c r="A74" s="366">
        <v>66</v>
      </c>
      <c r="B74" s="363" t="s">
        <v>619</v>
      </c>
      <c r="C74" s="475">
        <v>0.39688000000000001</v>
      </c>
      <c r="D74" s="170">
        <v>0.39688000000000001</v>
      </c>
    </row>
    <row r="75" spans="1:4" ht="32.25" thickBot="1" x14ac:dyDescent="0.3">
      <c r="A75" s="366">
        <v>67</v>
      </c>
      <c r="B75" s="466" t="s">
        <v>710</v>
      </c>
      <c r="C75" s="476">
        <v>1.1160000000000001</v>
      </c>
      <c r="D75" s="170">
        <v>1.1160000000000001</v>
      </c>
    </row>
    <row r="76" spans="1:4" ht="32.25" thickBot="1" x14ac:dyDescent="0.3">
      <c r="A76" s="366">
        <v>68</v>
      </c>
      <c r="B76" s="466" t="s">
        <v>711</v>
      </c>
      <c r="C76" s="476">
        <v>16.495069999999998</v>
      </c>
      <c r="D76" s="477">
        <v>16.495069999999998</v>
      </c>
    </row>
    <row r="77" spans="1:4" ht="32.25" thickBot="1" x14ac:dyDescent="0.3">
      <c r="A77" s="366">
        <v>69</v>
      </c>
      <c r="B77" s="466" t="s">
        <v>712</v>
      </c>
      <c r="C77" s="476">
        <v>31.616</v>
      </c>
      <c r="D77" s="477">
        <v>31.616</v>
      </c>
    </row>
    <row r="78" spans="1:4" ht="16.5" thickBot="1" x14ac:dyDescent="0.3">
      <c r="A78" s="200">
        <v>70</v>
      </c>
      <c r="B78" s="247" t="s">
        <v>603</v>
      </c>
      <c r="C78" s="251">
        <f>C79+C80</f>
        <v>14.649000000000001</v>
      </c>
      <c r="D78" s="170"/>
    </row>
    <row r="79" spans="1:4" ht="48" thickBot="1" x14ac:dyDescent="0.3">
      <c r="A79" s="200">
        <v>71</v>
      </c>
      <c r="B79" s="201" t="s">
        <v>601</v>
      </c>
      <c r="C79" s="252">
        <v>8.7490000000000006</v>
      </c>
      <c r="D79" s="170"/>
    </row>
    <row r="80" spans="1:4" ht="16.5" thickBot="1" x14ac:dyDescent="0.3">
      <c r="A80" s="200">
        <v>72</v>
      </c>
      <c r="B80" s="363" t="s">
        <v>634</v>
      </c>
      <c r="C80" s="367">
        <v>5.9</v>
      </c>
      <c r="D80" s="170">
        <v>5.9</v>
      </c>
    </row>
    <row r="81" spans="1:4" ht="32.25" thickBot="1" x14ac:dyDescent="0.25">
      <c r="A81" s="200">
        <v>73</v>
      </c>
      <c r="B81" s="234" t="s">
        <v>604</v>
      </c>
      <c r="C81" s="253">
        <f>C82</f>
        <v>1587</v>
      </c>
      <c r="D81" s="170"/>
    </row>
    <row r="82" spans="1:4" ht="16.5" thickBot="1" x14ac:dyDescent="0.25">
      <c r="A82" s="200">
        <v>74</v>
      </c>
      <c r="B82" s="236" t="s">
        <v>713</v>
      </c>
      <c r="C82" s="242">
        <v>1587</v>
      </c>
      <c r="D82" s="170">
        <v>589</v>
      </c>
    </row>
    <row r="83" spans="1:4" ht="16.5" thickBot="1" x14ac:dyDescent="0.3">
      <c r="A83" s="254">
        <v>75</v>
      </c>
      <c r="B83" s="255" t="s">
        <v>580</v>
      </c>
      <c r="C83" s="256">
        <f>C43+C44</f>
        <v>22519.672199999997</v>
      </c>
      <c r="D83" s="212">
        <f>D67+D68+D80+D21+D59+D60+D65+D75+D76+D77+D82+D73+D74</f>
        <v>868.07888000000003</v>
      </c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7886-3BCF-46C8-B067-20C1BA58FA66}">
  <sheetPr>
    <pageSetUpPr fitToPage="1"/>
  </sheetPr>
  <dimension ref="A3:G63"/>
  <sheetViews>
    <sheetView topLeftCell="A33" workbookViewId="0">
      <selection activeCell="K30" sqref="K30"/>
    </sheetView>
  </sheetViews>
  <sheetFormatPr defaultRowHeight="12.75" x14ac:dyDescent="0.2"/>
  <cols>
    <col min="1" max="1" width="4" customWidth="1"/>
    <col min="2" max="2" width="40.140625" customWidth="1"/>
    <col min="3" max="3" width="17" customWidth="1"/>
    <col min="4" max="4" width="12" customWidth="1"/>
    <col min="5" max="5" width="11.140625" customWidth="1"/>
    <col min="6" max="6" width="11.7109375" customWidth="1"/>
  </cols>
  <sheetData>
    <row r="3" spans="1:6" ht="15.75" x14ac:dyDescent="0.25">
      <c r="C3" s="216" t="s">
        <v>645</v>
      </c>
      <c r="D3" s="217"/>
    </row>
    <row r="4" spans="1:6" ht="15.75" x14ac:dyDescent="0.25">
      <c r="C4" s="216" t="s">
        <v>646</v>
      </c>
      <c r="D4" s="217"/>
    </row>
    <row r="5" spans="1:6" ht="15.75" x14ac:dyDescent="0.25">
      <c r="C5" s="216" t="s">
        <v>647</v>
      </c>
      <c r="D5" s="217"/>
    </row>
    <row r="7" spans="1:6" ht="15.75" x14ac:dyDescent="0.25">
      <c r="C7" s="1" t="s">
        <v>648</v>
      </c>
      <c r="D7" s="1"/>
      <c r="E7" s="1"/>
      <c r="F7" s="1"/>
    </row>
    <row r="8" spans="1:6" ht="15.75" x14ac:dyDescent="0.25">
      <c r="C8" s="1" t="s">
        <v>669</v>
      </c>
      <c r="D8" s="1"/>
      <c r="E8" s="1"/>
      <c r="F8" s="1"/>
    </row>
    <row r="9" spans="1:6" ht="15.75" x14ac:dyDescent="0.25">
      <c r="C9" s="1"/>
      <c r="D9" s="1" t="s">
        <v>649</v>
      </c>
      <c r="E9" s="1"/>
      <c r="F9" s="1"/>
    </row>
    <row r="11" spans="1:6" x14ac:dyDescent="0.2">
      <c r="A11" s="409" t="s">
        <v>650</v>
      </c>
      <c r="B11" s="409"/>
    </row>
    <row r="12" spans="1:6" x14ac:dyDescent="0.2">
      <c r="A12" s="409" t="s">
        <v>651</v>
      </c>
      <c r="B12" s="409"/>
    </row>
    <row r="13" spans="1:6" ht="13.5" thickBot="1" x14ac:dyDescent="0.25">
      <c r="E13" t="s">
        <v>578</v>
      </c>
    </row>
    <row r="14" spans="1:6" x14ac:dyDescent="0.2">
      <c r="A14" s="1055" t="s">
        <v>652</v>
      </c>
      <c r="B14" s="1058" t="s">
        <v>653</v>
      </c>
      <c r="C14" s="410" t="s">
        <v>654</v>
      </c>
      <c r="D14" s="410"/>
      <c r="E14" s="410"/>
      <c r="F14" s="411"/>
    </row>
    <row r="15" spans="1:6" x14ac:dyDescent="0.2">
      <c r="A15" s="1056"/>
      <c r="B15" s="1059"/>
      <c r="C15" s="1061" t="s">
        <v>42</v>
      </c>
      <c r="D15" s="1063" t="s">
        <v>655</v>
      </c>
      <c r="E15" s="1064"/>
      <c r="F15" s="1065"/>
    </row>
    <row r="16" spans="1:6" ht="39" thickBot="1" x14ac:dyDescent="0.25">
      <c r="A16" s="1057"/>
      <c r="B16" s="1060"/>
      <c r="C16" s="1062"/>
      <c r="D16" s="412" t="s">
        <v>656</v>
      </c>
      <c r="E16" s="413" t="s">
        <v>657</v>
      </c>
      <c r="F16" s="414" t="s">
        <v>658</v>
      </c>
    </row>
    <row r="17" spans="1:6" x14ac:dyDescent="0.2">
      <c r="A17" s="415">
        <v>1</v>
      </c>
      <c r="B17" s="416" t="s">
        <v>659</v>
      </c>
      <c r="C17" s="75">
        <v>50</v>
      </c>
      <c r="D17" s="109"/>
      <c r="E17" s="109">
        <v>50</v>
      </c>
      <c r="F17" s="163"/>
    </row>
    <row r="18" spans="1:6" x14ac:dyDescent="0.2">
      <c r="A18" s="347">
        <v>2</v>
      </c>
      <c r="B18" s="360" t="s">
        <v>3</v>
      </c>
      <c r="C18" s="357">
        <v>45.8</v>
      </c>
      <c r="D18" s="417"/>
      <c r="E18" s="417">
        <v>3</v>
      </c>
      <c r="F18" s="418">
        <v>42.8</v>
      </c>
    </row>
    <row r="19" spans="1:6" x14ac:dyDescent="0.2">
      <c r="A19" s="347">
        <v>3</v>
      </c>
      <c r="B19" s="360" t="s">
        <v>4</v>
      </c>
      <c r="C19" s="357">
        <v>55</v>
      </c>
      <c r="D19" s="417"/>
      <c r="E19" s="417"/>
      <c r="F19" s="418">
        <v>55</v>
      </c>
    </row>
    <row r="20" spans="1:6" x14ac:dyDescent="0.2">
      <c r="A20" s="347">
        <v>4</v>
      </c>
      <c r="B20" s="360" t="s">
        <v>660</v>
      </c>
      <c r="C20" s="357">
        <v>3.8</v>
      </c>
      <c r="D20" s="417"/>
      <c r="E20" s="417">
        <v>0.35</v>
      </c>
      <c r="F20" s="418">
        <v>3.45</v>
      </c>
    </row>
    <row r="21" spans="1:6" x14ac:dyDescent="0.2">
      <c r="A21" s="347">
        <v>5</v>
      </c>
      <c r="B21" s="360" t="s">
        <v>5</v>
      </c>
      <c r="C21" s="357">
        <v>21</v>
      </c>
      <c r="D21" s="417">
        <v>18</v>
      </c>
      <c r="E21" s="417"/>
      <c r="F21" s="418">
        <v>3</v>
      </c>
    </row>
    <row r="22" spans="1:6" x14ac:dyDescent="0.2">
      <c r="A22" s="347">
        <v>6</v>
      </c>
      <c r="B22" s="360" t="s">
        <v>27</v>
      </c>
      <c r="C22" s="357">
        <v>160</v>
      </c>
      <c r="D22" s="417">
        <v>157</v>
      </c>
      <c r="E22" s="417"/>
      <c r="F22" s="418">
        <v>3</v>
      </c>
    </row>
    <row r="23" spans="1:6" x14ac:dyDescent="0.2">
      <c r="A23" s="347">
        <v>7</v>
      </c>
      <c r="B23" s="360" t="s">
        <v>6</v>
      </c>
      <c r="C23" s="357">
        <v>336.4</v>
      </c>
      <c r="D23" s="417"/>
      <c r="E23" s="417"/>
      <c r="F23" s="418">
        <v>336.4</v>
      </c>
    </row>
    <row r="24" spans="1:6" x14ac:dyDescent="0.2">
      <c r="A24" s="347">
        <v>8</v>
      </c>
      <c r="B24" s="360" t="s">
        <v>7</v>
      </c>
      <c r="C24" s="357">
        <v>0.7</v>
      </c>
      <c r="D24" s="417"/>
      <c r="E24" s="417">
        <v>0.4</v>
      </c>
      <c r="F24" s="418">
        <v>0.3</v>
      </c>
    </row>
    <row r="25" spans="1:6" x14ac:dyDescent="0.2">
      <c r="A25" s="347">
        <v>9</v>
      </c>
      <c r="B25" s="360" t="s">
        <v>8</v>
      </c>
      <c r="C25" s="357">
        <v>3.5</v>
      </c>
      <c r="D25" s="417"/>
      <c r="E25" s="417">
        <v>1.3</v>
      </c>
      <c r="F25" s="418">
        <v>2.2000000000000002</v>
      </c>
    </row>
    <row r="26" spans="1:6" x14ac:dyDescent="0.2">
      <c r="A26" s="347">
        <v>10</v>
      </c>
      <c r="B26" s="360" t="s">
        <v>9</v>
      </c>
      <c r="C26" s="357">
        <v>4</v>
      </c>
      <c r="D26" s="417"/>
      <c r="E26" s="417">
        <v>3</v>
      </c>
      <c r="F26" s="418">
        <v>1</v>
      </c>
    </row>
    <row r="27" spans="1:6" x14ac:dyDescent="0.2">
      <c r="A27" s="347">
        <v>11</v>
      </c>
      <c r="B27" s="360" t="s">
        <v>11</v>
      </c>
      <c r="C27" s="357">
        <v>3.12</v>
      </c>
      <c r="D27" s="417"/>
      <c r="E27" s="417">
        <v>3.12</v>
      </c>
      <c r="F27" s="418"/>
    </row>
    <row r="28" spans="1:6" x14ac:dyDescent="0.2">
      <c r="A28" s="347">
        <v>12</v>
      </c>
      <c r="B28" s="360" t="s">
        <v>12</v>
      </c>
      <c r="C28" s="357">
        <v>0.6</v>
      </c>
      <c r="D28" s="417"/>
      <c r="E28" s="417">
        <v>0.6</v>
      </c>
      <c r="F28" s="418"/>
    </row>
    <row r="29" spans="1:6" x14ac:dyDescent="0.2">
      <c r="A29" s="347">
        <v>13</v>
      </c>
      <c r="B29" s="360" t="s">
        <v>13</v>
      </c>
      <c r="C29" s="357">
        <v>0.5</v>
      </c>
      <c r="D29" s="417"/>
      <c r="E29" s="417">
        <v>0.5</v>
      </c>
      <c r="F29" s="418"/>
    </row>
    <row r="30" spans="1:6" x14ac:dyDescent="0.2">
      <c r="A30" s="347">
        <v>14</v>
      </c>
      <c r="B30" s="360" t="s">
        <v>14</v>
      </c>
      <c r="C30" s="357">
        <v>0.55200000000000005</v>
      </c>
      <c r="D30" s="417"/>
      <c r="E30" s="417">
        <v>0.55200000000000005</v>
      </c>
      <c r="F30" s="418"/>
    </row>
    <row r="31" spans="1:6" x14ac:dyDescent="0.2">
      <c r="A31" s="347">
        <v>15</v>
      </c>
      <c r="B31" s="360" t="s">
        <v>15</v>
      </c>
      <c r="C31" s="357">
        <v>0.3</v>
      </c>
      <c r="D31" s="417"/>
      <c r="E31" s="417">
        <v>0.3</v>
      </c>
      <c r="F31" s="418"/>
    </row>
    <row r="32" spans="1:6" x14ac:dyDescent="0.2">
      <c r="A32" s="347">
        <v>16</v>
      </c>
      <c r="B32" s="360" t="s">
        <v>16</v>
      </c>
      <c r="C32" s="357">
        <v>1.968</v>
      </c>
      <c r="D32" s="417"/>
      <c r="E32" s="417">
        <v>1.968</v>
      </c>
      <c r="F32" s="418"/>
    </row>
    <row r="33" spans="1:7" x14ac:dyDescent="0.2">
      <c r="A33" s="347">
        <v>17</v>
      </c>
      <c r="B33" s="360" t="s">
        <v>227</v>
      </c>
      <c r="C33" s="357">
        <v>200</v>
      </c>
      <c r="D33" s="417"/>
      <c r="E33" s="417">
        <v>5.484</v>
      </c>
      <c r="F33" s="418">
        <v>194.51599999999999</v>
      </c>
    </row>
    <row r="34" spans="1:7" x14ac:dyDescent="0.2">
      <c r="A34" s="347">
        <v>18</v>
      </c>
      <c r="B34" s="360" t="s">
        <v>256</v>
      </c>
      <c r="C34" s="357">
        <f>F34</f>
        <v>92.745000000000005</v>
      </c>
      <c r="D34" s="417"/>
      <c r="E34" s="417"/>
      <c r="F34" s="425">
        <v>92.745000000000005</v>
      </c>
      <c r="G34">
        <v>34</v>
      </c>
    </row>
    <row r="35" spans="1:7" x14ac:dyDescent="0.2">
      <c r="A35" s="347">
        <v>19</v>
      </c>
      <c r="B35" s="360" t="s">
        <v>276</v>
      </c>
      <c r="C35" s="357">
        <v>29</v>
      </c>
      <c r="D35" s="417">
        <v>26.3</v>
      </c>
      <c r="E35" s="417"/>
      <c r="F35" s="418">
        <v>2.7</v>
      </c>
    </row>
    <row r="36" spans="1:7" x14ac:dyDescent="0.2">
      <c r="A36" s="347">
        <v>20</v>
      </c>
      <c r="B36" s="360" t="s">
        <v>277</v>
      </c>
      <c r="C36" s="357">
        <v>55.027999999999999</v>
      </c>
      <c r="D36" s="417">
        <v>54.527999999999999</v>
      </c>
      <c r="E36" s="417"/>
      <c r="F36" s="418">
        <v>0.5</v>
      </c>
    </row>
    <row r="37" spans="1:7" x14ac:dyDescent="0.2">
      <c r="A37" s="347">
        <v>21</v>
      </c>
      <c r="B37" s="360" t="s">
        <v>278</v>
      </c>
      <c r="C37" s="357">
        <v>15.52</v>
      </c>
      <c r="D37" s="417">
        <v>15.17</v>
      </c>
      <c r="E37" s="417"/>
      <c r="F37" s="418">
        <v>0.35</v>
      </c>
    </row>
    <row r="38" spans="1:7" x14ac:dyDescent="0.2">
      <c r="A38" s="347">
        <v>22</v>
      </c>
      <c r="B38" s="360" t="s">
        <v>279</v>
      </c>
      <c r="C38" s="357">
        <v>48</v>
      </c>
      <c r="D38" s="417">
        <v>36</v>
      </c>
      <c r="E38" s="417"/>
      <c r="F38" s="418">
        <v>12</v>
      </c>
    </row>
    <row r="39" spans="1:7" x14ac:dyDescent="0.2">
      <c r="A39" s="347">
        <v>23</v>
      </c>
      <c r="B39" s="360" t="s">
        <v>280</v>
      </c>
      <c r="C39" s="357">
        <v>13.2</v>
      </c>
      <c r="D39" s="417">
        <v>9.8000000000000007</v>
      </c>
      <c r="E39" s="417"/>
      <c r="F39" s="418">
        <v>3.4</v>
      </c>
    </row>
    <row r="40" spans="1:7" x14ac:dyDescent="0.2">
      <c r="A40" s="347">
        <v>24</v>
      </c>
      <c r="B40" s="360" t="s">
        <v>281</v>
      </c>
      <c r="C40" s="357">
        <v>63.6</v>
      </c>
      <c r="D40" s="417">
        <v>63.6</v>
      </c>
      <c r="E40" s="417"/>
      <c r="F40" s="418"/>
    </row>
    <row r="41" spans="1:7" x14ac:dyDescent="0.2">
      <c r="A41" s="347">
        <v>25</v>
      </c>
      <c r="B41" s="360" t="s">
        <v>18</v>
      </c>
      <c r="C41" s="357">
        <v>15.3</v>
      </c>
      <c r="D41" s="417"/>
      <c r="E41" s="417">
        <v>2.2999999999999998</v>
      </c>
      <c r="F41" s="418">
        <v>13</v>
      </c>
    </row>
    <row r="42" spans="1:7" ht="25.5" customHeight="1" x14ac:dyDescent="0.2">
      <c r="A42" s="347">
        <v>26</v>
      </c>
      <c r="B42" s="358" t="s">
        <v>661</v>
      </c>
      <c r="C42" s="357">
        <v>5.4</v>
      </c>
      <c r="D42" s="417">
        <v>5.4</v>
      </c>
      <c r="E42" s="417"/>
      <c r="F42" s="418"/>
    </row>
    <row r="43" spans="1:7" x14ac:dyDescent="0.2">
      <c r="A43" s="347">
        <v>27</v>
      </c>
      <c r="B43" s="360" t="s">
        <v>286</v>
      </c>
      <c r="C43" s="357">
        <v>74</v>
      </c>
      <c r="D43" s="417"/>
      <c r="E43" s="417">
        <v>1</v>
      </c>
      <c r="F43" s="418">
        <v>73</v>
      </c>
    </row>
    <row r="44" spans="1:7" x14ac:dyDescent="0.2">
      <c r="A44" s="347">
        <v>28</v>
      </c>
      <c r="B44" s="360" t="s">
        <v>101</v>
      </c>
      <c r="C44" s="357">
        <v>39</v>
      </c>
      <c r="D44" s="417"/>
      <c r="E44" s="417"/>
      <c r="F44" s="425">
        <v>39</v>
      </c>
      <c r="G44">
        <v>10</v>
      </c>
    </row>
    <row r="45" spans="1:7" x14ac:dyDescent="0.2">
      <c r="A45" s="347">
        <v>29</v>
      </c>
      <c r="B45" s="360" t="s">
        <v>20</v>
      </c>
      <c r="C45" s="357">
        <v>24</v>
      </c>
      <c r="D45" s="417"/>
      <c r="E45" s="417"/>
      <c r="F45" s="425">
        <v>24</v>
      </c>
      <c r="G45">
        <v>4</v>
      </c>
    </row>
    <row r="46" spans="1:7" x14ac:dyDescent="0.2">
      <c r="A46" s="347">
        <v>30</v>
      </c>
      <c r="B46" s="360" t="s">
        <v>662</v>
      </c>
      <c r="C46" s="357">
        <v>8.5</v>
      </c>
      <c r="D46" s="426">
        <v>8.5</v>
      </c>
      <c r="E46" s="417"/>
      <c r="F46" s="418"/>
      <c r="G46">
        <v>2.5</v>
      </c>
    </row>
    <row r="47" spans="1:7" x14ac:dyDescent="0.2">
      <c r="A47" s="347">
        <v>31</v>
      </c>
      <c r="B47" s="360" t="s">
        <v>288</v>
      </c>
      <c r="C47" s="357">
        <v>13.4</v>
      </c>
      <c r="D47" s="417"/>
      <c r="E47" s="417"/>
      <c r="F47" s="418">
        <v>13.4</v>
      </c>
    </row>
    <row r="48" spans="1:7" ht="25.5" x14ac:dyDescent="0.2">
      <c r="A48" s="347">
        <v>32</v>
      </c>
      <c r="B48" s="358" t="s">
        <v>289</v>
      </c>
      <c r="C48" s="357">
        <v>4.5999999999999996</v>
      </c>
      <c r="D48" s="417"/>
      <c r="E48" s="417"/>
      <c r="F48" s="418">
        <v>4.5999999999999996</v>
      </c>
    </row>
    <row r="49" spans="1:7" x14ac:dyDescent="0.2">
      <c r="A49" s="347">
        <v>33</v>
      </c>
      <c r="B49" s="360" t="s">
        <v>663</v>
      </c>
      <c r="C49" s="357">
        <v>12.7</v>
      </c>
      <c r="D49" s="417">
        <v>12.7</v>
      </c>
      <c r="E49" s="417"/>
      <c r="F49" s="418"/>
    </row>
    <row r="50" spans="1:7" x14ac:dyDescent="0.2">
      <c r="A50" s="347">
        <v>34</v>
      </c>
      <c r="B50" s="360" t="s">
        <v>664</v>
      </c>
      <c r="C50" s="357">
        <v>2.2000000000000002</v>
      </c>
      <c r="D50" s="417">
        <v>2.2000000000000002</v>
      </c>
      <c r="E50" s="417"/>
      <c r="F50" s="418"/>
    </row>
    <row r="51" spans="1:7" x14ac:dyDescent="0.2">
      <c r="A51" s="347">
        <v>35</v>
      </c>
      <c r="B51" s="360" t="s">
        <v>22</v>
      </c>
      <c r="C51" s="357">
        <v>18</v>
      </c>
      <c r="D51" s="417"/>
      <c r="E51" s="417"/>
      <c r="F51" s="418">
        <v>18</v>
      </c>
    </row>
    <row r="52" spans="1:7" x14ac:dyDescent="0.2">
      <c r="A52" s="347">
        <v>36</v>
      </c>
      <c r="B52" s="360" t="s">
        <v>624</v>
      </c>
      <c r="C52" s="357">
        <v>12.82</v>
      </c>
      <c r="D52" s="417">
        <v>11.32</v>
      </c>
      <c r="E52" s="417"/>
      <c r="F52" s="418">
        <v>1.5</v>
      </c>
    </row>
    <row r="53" spans="1:7" x14ac:dyDescent="0.2">
      <c r="A53" s="347">
        <v>37</v>
      </c>
      <c r="B53" s="360" t="s">
        <v>665</v>
      </c>
      <c r="C53" s="357">
        <v>2.6</v>
      </c>
      <c r="D53" s="417">
        <v>2.6</v>
      </c>
      <c r="E53" s="417"/>
      <c r="F53" s="418"/>
    </row>
    <row r="54" spans="1:7" x14ac:dyDescent="0.2">
      <c r="A54" s="347">
        <v>38</v>
      </c>
      <c r="B54" s="360" t="s">
        <v>666</v>
      </c>
      <c r="C54" s="357">
        <v>19</v>
      </c>
      <c r="D54" s="417">
        <v>0.9</v>
      </c>
      <c r="E54" s="417"/>
      <c r="F54" s="418">
        <v>18.100000000000001</v>
      </c>
    </row>
    <row r="55" spans="1:7" x14ac:dyDescent="0.2">
      <c r="A55" s="347">
        <v>39</v>
      </c>
      <c r="B55" s="360" t="s">
        <v>34</v>
      </c>
      <c r="C55" s="357">
        <v>7.1</v>
      </c>
      <c r="D55" s="417"/>
      <c r="E55" s="417"/>
      <c r="F55" s="418">
        <v>7.1</v>
      </c>
    </row>
    <row r="56" spans="1:7" x14ac:dyDescent="0.2">
      <c r="A56" s="347">
        <v>40</v>
      </c>
      <c r="B56" s="360" t="s">
        <v>107</v>
      </c>
      <c r="C56" s="357">
        <v>33</v>
      </c>
      <c r="D56" s="417">
        <v>30</v>
      </c>
      <c r="E56" s="417"/>
      <c r="F56" s="418">
        <v>3</v>
      </c>
    </row>
    <row r="57" spans="1:7" x14ac:dyDescent="0.2">
      <c r="A57" s="347">
        <v>41</v>
      </c>
      <c r="B57" s="360" t="s">
        <v>255</v>
      </c>
      <c r="C57" s="357">
        <v>15</v>
      </c>
      <c r="D57" s="417">
        <v>13.7</v>
      </c>
      <c r="E57" s="417"/>
      <c r="F57" s="418">
        <v>1.3</v>
      </c>
    </row>
    <row r="58" spans="1:7" x14ac:dyDescent="0.2">
      <c r="A58" s="347">
        <v>42</v>
      </c>
      <c r="B58" s="360" t="s">
        <v>254</v>
      </c>
      <c r="C58" s="357">
        <v>14.3</v>
      </c>
      <c r="D58" s="417">
        <v>6.3</v>
      </c>
      <c r="E58" s="417"/>
      <c r="F58" s="418">
        <v>8</v>
      </c>
    </row>
    <row r="59" spans="1:7" x14ac:dyDescent="0.2">
      <c r="A59" s="347">
        <v>43</v>
      </c>
      <c r="B59" s="360" t="s">
        <v>23</v>
      </c>
      <c r="C59" s="357">
        <v>23</v>
      </c>
      <c r="D59" s="417"/>
      <c r="E59" s="417"/>
      <c r="F59" s="425">
        <v>23.608000000000001</v>
      </c>
      <c r="G59">
        <v>0.60799999999999998</v>
      </c>
    </row>
    <row r="60" spans="1:7" x14ac:dyDescent="0.2">
      <c r="A60" s="347">
        <v>44</v>
      </c>
      <c r="B60" s="360" t="s">
        <v>24</v>
      </c>
      <c r="C60" s="357">
        <v>1</v>
      </c>
      <c r="D60" s="417"/>
      <c r="E60" s="417"/>
      <c r="F60" s="425">
        <v>0.39200000000000002</v>
      </c>
      <c r="G60">
        <v>-0.60799999999999998</v>
      </c>
    </row>
    <row r="61" spans="1:7" x14ac:dyDescent="0.2">
      <c r="A61" s="347">
        <v>45</v>
      </c>
      <c r="B61" s="360" t="s">
        <v>667</v>
      </c>
      <c r="C61" s="357">
        <v>24.22</v>
      </c>
      <c r="D61" s="417">
        <v>20.22</v>
      </c>
      <c r="E61" s="417"/>
      <c r="F61" s="418">
        <v>4</v>
      </c>
    </row>
    <row r="62" spans="1:7" ht="26.25" thickBot="1" x14ac:dyDescent="0.25">
      <c r="A62" s="419">
        <v>46</v>
      </c>
      <c r="B62" s="420" t="s">
        <v>668</v>
      </c>
      <c r="C62" s="421">
        <v>6</v>
      </c>
      <c r="D62" s="422">
        <v>5.3</v>
      </c>
      <c r="E62" s="422"/>
      <c r="F62" s="423">
        <v>0.7</v>
      </c>
    </row>
    <row r="63" spans="1:7" ht="13.5" thickBot="1" x14ac:dyDescent="0.25">
      <c r="A63" s="346">
        <v>47</v>
      </c>
      <c r="B63" s="424" t="s">
        <v>39</v>
      </c>
      <c r="C63" s="53">
        <f>D63+E63+F63</f>
        <v>1579.473</v>
      </c>
      <c r="D63" s="53">
        <f>SUM(D17:D62)</f>
        <v>499.53799999999995</v>
      </c>
      <c r="E63" s="53">
        <f t="shared" ref="E63:G63" si="0">SUM(E17:E62)</f>
        <v>73.873999999999981</v>
      </c>
      <c r="F63" s="53">
        <f t="shared" si="0"/>
        <v>1006.061</v>
      </c>
      <c r="G63" s="53">
        <f t="shared" si="0"/>
        <v>50.5</v>
      </c>
    </row>
  </sheetData>
  <mergeCells count="4">
    <mergeCell ref="A14:A16"/>
    <mergeCell ref="B14:B16"/>
    <mergeCell ref="C15:C16"/>
    <mergeCell ref="D15:F15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9" t="s">
        <v>25</v>
      </c>
    </row>
    <row r="3" spans="1:22" x14ac:dyDescent="0.2">
      <c r="C3" s="1082" t="s">
        <v>212</v>
      </c>
      <c r="D3" s="1082"/>
      <c r="E3" s="1082"/>
      <c r="F3" s="1082"/>
      <c r="G3" s="1082"/>
      <c r="H3" s="1082"/>
      <c r="I3" s="1082"/>
      <c r="J3" s="1082"/>
      <c r="P3" s="9"/>
      <c r="R3" s="9" t="s">
        <v>213</v>
      </c>
      <c r="S3" s="4"/>
      <c r="T3" s="4"/>
      <c r="U3" s="5"/>
      <c r="V3" s="5"/>
    </row>
    <row r="4" spans="1:22" x14ac:dyDescent="0.2">
      <c r="B4" s="60"/>
      <c r="C4" s="1082" t="s">
        <v>111</v>
      </c>
      <c r="D4" s="1082"/>
      <c r="E4" s="1082"/>
      <c r="F4" s="1082"/>
      <c r="G4" s="1082"/>
      <c r="H4" s="1082"/>
      <c r="I4" s="1082"/>
      <c r="P4" s="9"/>
      <c r="Q4" s="4"/>
      <c r="R4" s="9" t="s">
        <v>112</v>
      </c>
    </row>
    <row r="5" spans="1:22" ht="13.5" thickBot="1" x14ac:dyDescent="0.25">
      <c r="P5" s="9"/>
      <c r="T5" s="7" t="s">
        <v>113</v>
      </c>
    </row>
    <row r="6" spans="1:22" x14ac:dyDescent="0.2">
      <c r="A6" s="1066"/>
      <c r="B6" s="1068" t="s">
        <v>41</v>
      </c>
      <c r="C6" s="1071" t="s">
        <v>42</v>
      </c>
      <c r="D6" s="1074" t="s">
        <v>43</v>
      </c>
      <c r="E6" s="1074"/>
      <c r="F6" s="1075"/>
      <c r="G6" s="1071" t="s">
        <v>44</v>
      </c>
      <c r="H6" s="1074" t="s">
        <v>43</v>
      </c>
      <c r="I6" s="1074"/>
      <c r="J6" s="1085"/>
      <c r="K6" s="1076" t="s">
        <v>214</v>
      </c>
      <c r="L6" s="1074" t="s">
        <v>43</v>
      </c>
      <c r="M6" s="1074"/>
      <c r="N6" s="1075"/>
      <c r="O6" s="1076" t="s">
        <v>45</v>
      </c>
      <c r="P6" s="1074" t="s">
        <v>43</v>
      </c>
      <c r="Q6" s="1074"/>
      <c r="R6" s="1075"/>
      <c r="S6" s="1076" t="s">
        <v>46</v>
      </c>
      <c r="T6" s="1074" t="s">
        <v>43</v>
      </c>
      <c r="U6" s="1074"/>
      <c r="V6" s="1075"/>
    </row>
    <row r="7" spans="1:22" x14ac:dyDescent="0.2">
      <c r="A7" s="1067"/>
      <c r="B7" s="1069"/>
      <c r="C7" s="1072"/>
      <c r="D7" s="1079" t="s">
        <v>47</v>
      </c>
      <c r="E7" s="1079"/>
      <c r="F7" s="1080" t="s">
        <v>48</v>
      </c>
      <c r="G7" s="1072"/>
      <c r="H7" s="1079" t="s">
        <v>47</v>
      </c>
      <c r="I7" s="1079"/>
      <c r="J7" s="1083" t="s">
        <v>48</v>
      </c>
      <c r="K7" s="1077"/>
      <c r="L7" s="1079" t="s">
        <v>47</v>
      </c>
      <c r="M7" s="1079"/>
      <c r="N7" s="1080" t="s">
        <v>48</v>
      </c>
      <c r="O7" s="1077"/>
      <c r="P7" s="1079" t="s">
        <v>47</v>
      </c>
      <c r="Q7" s="1079"/>
      <c r="R7" s="1080" t="s">
        <v>48</v>
      </c>
      <c r="S7" s="1077"/>
      <c r="T7" s="1079" t="s">
        <v>47</v>
      </c>
      <c r="U7" s="1079"/>
      <c r="V7" s="1080" t="s">
        <v>48</v>
      </c>
    </row>
    <row r="8" spans="1:22" ht="48.75" thickBot="1" x14ac:dyDescent="0.25">
      <c r="A8" s="1067"/>
      <c r="B8" s="1070"/>
      <c r="C8" s="1073"/>
      <c r="D8" s="61" t="s">
        <v>42</v>
      </c>
      <c r="E8" s="62" t="s">
        <v>49</v>
      </c>
      <c r="F8" s="1081"/>
      <c r="G8" s="1073"/>
      <c r="H8" s="61" t="s">
        <v>42</v>
      </c>
      <c r="I8" s="62" t="s">
        <v>49</v>
      </c>
      <c r="J8" s="1084"/>
      <c r="K8" s="1078"/>
      <c r="L8" s="61" t="s">
        <v>42</v>
      </c>
      <c r="M8" s="62" t="s">
        <v>49</v>
      </c>
      <c r="N8" s="1081"/>
      <c r="O8" s="1078"/>
      <c r="P8" s="61" t="s">
        <v>42</v>
      </c>
      <c r="Q8" s="62" t="s">
        <v>49</v>
      </c>
      <c r="R8" s="1081"/>
      <c r="S8" s="1078"/>
      <c r="T8" s="61" t="s">
        <v>42</v>
      </c>
      <c r="U8" s="62" t="s">
        <v>49</v>
      </c>
      <c r="V8" s="1081"/>
    </row>
    <row r="9" spans="1:22" ht="30.75" thickBot="1" x14ac:dyDescent="0.3">
      <c r="A9" s="63">
        <v>1</v>
      </c>
      <c r="B9" s="64" t="s">
        <v>114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5">
        <f>G13+G17+G18+G20+G25+G28+G31+SUM(G33:G43)+G23+G10</f>
        <v>0</v>
      </c>
      <c r="H9" s="66">
        <f>H13+H17+H18+H20+H25+H28+H31+SUM(H33:H43)+H23+H10</f>
        <v>0</v>
      </c>
      <c r="I9" s="66">
        <f>I13+I17+I18+I20+I25+I28+I31+SUM(I33:I43)+I23+I10</f>
        <v>0</v>
      </c>
      <c r="J9" s="67">
        <f>J13+J17+J18+J20+J25+J28+J31+SUM(J33:J43)+J23+J10</f>
        <v>0</v>
      </c>
      <c r="K9" s="66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5"/>
      <c r="P9" s="53"/>
      <c r="Q9" s="53"/>
      <c r="R9" s="58"/>
      <c r="S9" s="65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">
      <c r="A10" s="68">
        <v>2</v>
      </c>
      <c r="B10" s="69" t="s">
        <v>50</v>
      </c>
      <c r="C10" s="70">
        <f t="shared" si="0"/>
        <v>0</v>
      </c>
      <c r="D10" s="70">
        <f>H10+L10+P10+T10</f>
        <v>0</v>
      </c>
      <c r="E10" s="70">
        <f>I10+M10+Q10+U10</f>
        <v>0</v>
      </c>
      <c r="F10" s="71"/>
      <c r="G10" s="72">
        <f>G11+G12</f>
        <v>0</v>
      </c>
      <c r="H10" s="73">
        <f>H11+H12</f>
        <v>0</v>
      </c>
      <c r="I10" s="73">
        <f>I11+I12</f>
        <v>0</v>
      </c>
      <c r="J10" s="74"/>
      <c r="K10" s="70"/>
      <c r="L10" s="75"/>
      <c r="M10" s="75"/>
      <c r="N10" s="76"/>
      <c r="O10" s="77"/>
      <c r="P10" s="75"/>
      <c r="Q10" s="75"/>
      <c r="R10" s="78"/>
      <c r="S10" s="77"/>
      <c r="T10" s="75"/>
      <c r="U10" s="75"/>
      <c r="V10" s="78"/>
    </row>
    <row r="11" spans="1:22" x14ac:dyDescent="0.2">
      <c r="A11" s="68">
        <v>3</v>
      </c>
      <c r="B11" s="10" t="s">
        <v>51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8"/>
      <c r="K11" s="79"/>
      <c r="L11" s="75"/>
      <c r="M11" s="75"/>
      <c r="N11" s="79"/>
      <c r="O11" s="80"/>
      <c r="P11" s="75"/>
      <c r="Q11" s="75"/>
      <c r="R11" s="81"/>
      <c r="S11" s="80"/>
      <c r="T11" s="75"/>
      <c r="U11" s="75"/>
      <c r="V11" s="81"/>
    </row>
    <row r="12" spans="1:22" x14ac:dyDescent="0.2">
      <c r="A12" s="68">
        <v>4</v>
      </c>
      <c r="B12" s="15" t="s">
        <v>52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8"/>
      <c r="K12" s="79"/>
      <c r="L12" s="75"/>
      <c r="M12" s="75"/>
      <c r="N12" s="79"/>
      <c r="O12" s="80"/>
      <c r="P12" s="75"/>
      <c r="Q12" s="75"/>
      <c r="R12" s="81"/>
      <c r="S12" s="80"/>
      <c r="T12" s="75"/>
      <c r="U12" s="75"/>
      <c r="V12" s="81"/>
    </row>
    <row r="13" spans="1:22" x14ac:dyDescent="0.2">
      <c r="A13" s="68">
        <v>5</v>
      </c>
      <c r="B13" s="82" t="s">
        <v>115</v>
      </c>
      <c r="C13" s="70">
        <f t="shared" si="0"/>
        <v>0</v>
      </c>
      <c r="D13" s="75">
        <f t="shared" ref="D13:J13" si="1">SUM(D14:D16)</f>
        <v>0</v>
      </c>
      <c r="E13" s="75">
        <f t="shared" si="1"/>
        <v>0</v>
      </c>
      <c r="F13" s="76">
        <f t="shared" si="1"/>
        <v>0</v>
      </c>
      <c r="G13" s="77">
        <f t="shared" si="1"/>
        <v>0</v>
      </c>
      <c r="H13" s="75">
        <f t="shared" si="1"/>
        <v>0</v>
      </c>
      <c r="I13" s="75">
        <f t="shared" si="1"/>
        <v>0</v>
      </c>
      <c r="J13" s="78">
        <f t="shared" si="1"/>
        <v>0</v>
      </c>
      <c r="K13" s="79">
        <f>K14+K15+K16</f>
        <v>0</v>
      </c>
      <c r="L13" s="20">
        <f>L14+L15+L16</f>
        <v>0</v>
      </c>
      <c r="M13" s="20">
        <f>M14+M15+M16</f>
        <v>0</v>
      </c>
      <c r="N13" s="79"/>
      <c r="O13" s="80"/>
      <c r="P13" s="75"/>
      <c r="Q13" s="75"/>
      <c r="R13" s="81"/>
      <c r="S13" s="80"/>
      <c r="T13" s="75"/>
      <c r="U13" s="75"/>
      <c r="V13" s="81"/>
    </row>
    <row r="14" spans="1:22" x14ac:dyDescent="0.2">
      <c r="A14" s="83">
        <f>+A13+1</f>
        <v>6</v>
      </c>
      <c r="B14" s="33" t="s">
        <v>116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4"/>
      <c r="J14" s="85"/>
      <c r="K14" s="11">
        <f>L14+N14</f>
        <v>0</v>
      </c>
      <c r="L14" s="86"/>
      <c r="M14" s="84"/>
      <c r="N14" s="87"/>
      <c r="O14" s="88"/>
      <c r="P14" s="86"/>
      <c r="Q14" s="86"/>
      <c r="R14" s="85"/>
      <c r="S14" s="13"/>
      <c r="T14" s="86"/>
      <c r="U14" s="86"/>
      <c r="V14" s="85"/>
    </row>
    <row r="15" spans="1:22" x14ac:dyDescent="0.2">
      <c r="A15" s="83">
        <v>7</v>
      </c>
      <c r="B15" s="33" t="s">
        <v>117</v>
      </c>
      <c r="C15" s="11">
        <f t="shared" si="0"/>
        <v>0</v>
      </c>
      <c r="D15" s="86">
        <f t="shared" si="0"/>
        <v>0</v>
      </c>
      <c r="E15" s="86"/>
      <c r="F15" s="76"/>
      <c r="G15" s="13">
        <f t="shared" si="2"/>
        <v>0</v>
      </c>
      <c r="H15" s="86"/>
      <c r="I15" s="86"/>
      <c r="J15" s="85"/>
      <c r="K15" s="19"/>
      <c r="L15" s="86"/>
      <c r="M15" s="86"/>
      <c r="N15" s="87"/>
      <c r="O15" s="88"/>
      <c r="P15" s="86"/>
      <c r="Q15" s="86"/>
      <c r="R15" s="85"/>
      <c r="S15" s="88"/>
      <c r="T15" s="86"/>
      <c r="U15" s="86"/>
      <c r="V15" s="85"/>
    </row>
    <row r="16" spans="1:22" x14ac:dyDescent="0.2">
      <c r="A16" s="83">
        <f>+A15+1</f>
        <v>8</v>
      </c>
      <c r="B16" s="33" t="s">
        <v>118</v>
      </c>
      <c r="C16" s="11">
        <f t="shared" si="0"/>
        <v>0</v>
      </c>
      <c r="D16" s="86">
        <f t="shared" si="0"/>
        <v>0</v>
      </c>
      <c r="E16" s="86"/>
      <c r="F16" s="76"/>
      <c r="G16" s="13">
        <f t="shared" si="2"/>
        <v>0</v>
      </c>
      <c r="H16" s="86"/>
      <c r="I16" s="86"/>
      <c r="J16" s="85"/>
      <c r="K16" s="19"/>
      <c r="L16" s="86"/>
      <c r="M16" s="86"/>
      <c r="N16" s="87"/>
      <c r="O16" s="88"/>
      <c r="P16" s="86"/>
      <c r="Q16" s="86"/>
      <c r="R16" s="85"/>
      <c r="S16" s="88"/>
      <c r="T16" s="86"/>
      <c r="U16" s="86"/>
      <c r="V16" s="85"/>
    </row>
    <row r="17" spans="1:22" x14ac:dyDescent="0.2">
      <c r="A17" s="83">
        <v>9</v>
      </c>
      <c r="B17" s="18" t="s">
        <v>119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7"/>
      <c r="G17" s="22">
        <f t="shared" si="2"/>
        <v>0</v>
      </c>
      <c r="H17" s="20"/>
      <c r="I17" s="20"/>
      <c r="J17" s="85"/>
      <c r="K17" s="19"/>
      <c r="L17" s="86"/>
      <c r="M17" s="86"/>
      <c r="N17" s="87"/>
      <c r="O17" s="88"/>
      <c r="P17" s="86"/>
      <c r="Q17" s="86"/>
      <c r="R17" s="85"/>
      <c r="S17" s="88"/>
      <c r="T17" s="86"/>
      <c r="U17" s="86"/>
      <c r="V17" s="85"/>
    </row>
    <row r="18" spans="1:22" x14ac:dyDescent="0.2">
      <c r="A18" s="83">
        <v>10</v>
      </c>
      <c r="B18" s="18" t="s">
        <v>120</v>
      </c>
      <c r="C18" s="19">
        <f t="shared" si="0"/>
        <v>0</v>
      </c>
      <c r="D18" s="20">
        <f t="shared" si="0"/>
        <v>0</v>
      </c>
      <c r="E18" s="20"/>
      <c r="F18" s="87"/>
      <c r="G18" s="22"/>
      <c r="H18" s="89"/>
      <c r="I18" s="20"/>
      <c r="J18" s="90"/>
      <c r="K18" s="89">
        <f>K19</f>
        <v>0</v>
      </c>
      <c r="L18" s="20">
        <f>L19</f>
        <v>0</v>
      </c>
      <c r="M18" s="86"/>
      <c r="N18" s="87"/>
      <c r="O18" s="88"/>
      <c r="P18" s="86"/>
      <c r="Q18" s="86"/>
      <c r="R18" s="85"/>
      <c r="S18" s="88"/>
      <c r="T18" s="86"/>
      <c r="U18" s="86"/>
      <c r="V18" s="85"/>
    </row>
    <row r="19" spans="1:22" x14ac:dyDescent="0.2">
      <c r="A19" s="83">
        <v>11</v>
      </c>
      <c r="B19" s="33" t="s">
        <v>121</v>
      </c>
      <c r="C19" s="11">
        <f t="shared" si="0"/>
        <v>0</v>
      </c>
      <c r="D19" s="16">
        <f t="shared" si="0"/>
        <v>0</v>
      </c>
      <c r="E19" s="20"/>
      <c r="F19" s="87"/>
      <c r="G19" s="13"/>
      <c r="H19" s="30"/>
      <c r="I19" s="20"/>
      <c r="J19" s="90"/>
      <c r="K19" s="30">
        <f>L19+M19+N19</f>
        <v>0</v>
      </c>
      <c r="L19" s="86"/>
      <c r="M19" s="86"/>
      <c r="N19" s="87"/>
      <c r="O19" s="88"/>
      <c r="P19" s="86"/>
      <c r="Q19" s="86"/>
      <c r="R19" s="85"/>
      <c r="S19" s="88"/>
      <c r="T19" s="86"/>
      <c r="U19" s="86"/>
      <c r="V19" s="85"/>
    </row>
    <row r="20" spans="1:22" x14ac:dyDescent="0.2">
      <c r="A20" s="83">
        <v>12</v>
      </c>
      <c r="B20" s="18" t="s">
        <v>36</v>
      </c>
      <c r="C20" s="19">
        <f t="shared" si="0"/>
        <v>0</v>
      </c>
      <c r="D20" s="20">
        <f t="shared" si="0"/>
        <v>0</v>
      </c>
      <c r="E20" s="20"/>
      <c r="F20" s="21"/>
      <c r="G20" s="28">
        <f t="shared" si="2"/>
        <v>0</v>
      </c>
      <c r="H20" s="20">
        <f>H21+H22</f>
        <v>0</v>
      </c>
      <c r="I20" s="20"/>
      <c r="J20" s="29"/>
      <c r="K20" s="89"/>
      <c r="L20" s="20"/>
      <c r="M20" s="20"/>
      <c r="N20" s="89"/>
      <c r="O20" s="28"/>
      <c r="P20" s="20"/>
      <c r="Q20" s="20"/>
      <c r="R20" s="29"/>
      <c r="S20" s="28">
        <f>S21+S22</f>
        <v>0</v>
      </c>
      <c r="T20" s="20">
        <f>T21+T22</f>
        <v>0</v>
      </c>
      <c r="U20" s="20"/>
      <c r="V20" s="23"/>
    </row>
    <row r="21" spans="1:22" x14ac:dyDescent="0.2">
      <c r="A21" s="83">
        <v>13</v>
      </c>
      <c r="B21" s="33" t="s">
        <v>122</v>
      </c>
      <c r="C21" s="11">
        <f t="shared" si="0"/>
        <v>0</v>
      </c>
      <c r="D21" s="86">
        <f t="shared" si="0"/>
        <v>0</v>
      </c>
      <c r="E21" s="86"/>
      <c r="F21" s="87"/>
      <c r="G21" s="13">
        <f t="shared" si="2"/>
        <v>0</v>
      </c>
      <c r="H21" s="86"/>
      <c r="I21" s="86"/>
      <c r="J21" s="85"/>
      <c r="K21" s="19"/>
      <c r="L21" s="87"/>
      <c r="M21" s="86"/>
      <c r="N21" s="87"/>
      <c r="O21" s="88"/>
      <c r="P21" s="86"/>
      <c r="Q21" s="86"/>
      <c r="R21" s="85"/>
      <c r="S21" s="88"/>
      <c r="T21" s="86"/>
      <c r="U21" s="86"/>
      <c r="V21" s="85"/>
    </row>
    <row r="22" spans="1:22" ht="15.75" x14ac:dyDescent="0.25">
      <c r="A22" s="83">
        <v>14</v>
      </c>
      <c r="B22" s="33" t="s">
        <v>123</v>
      </c>
      <c r="C22" s="11">
        <f t="shared" si="0"/>
        <v>0</v>
      </c>
      <c r="D22" s="86">
        <f t="shared" si="0"/>
        <v>0</v>
      </c>
      <c r="E22" s="86"/>
      <c r="F22" s="87"/>
      <c r="G22" s="91"/>
      <c r="H22" s="86"/>
      <c r="I22" s="86"/>
      <c r="J22" s="85"/>
      <c r="K22" s="92"/>
      <c r="L22" s="87"/>
      <c r="M22" s="86"/>
      <c r="N22" s="87"/>
      <c r="O22" s="88"/>
      <c r="P22" s="86"/>
      <c r="Q22" s="86"/>
      <c r="R22" s="85"/>
      <c r="S22" s="13">
        <f>T22+V22</f>
        <v>0</v>
      </c>
      <c r="T22" s="86"/>
      <c r="U22" s="86"/>
      <c r="V22" s="85"/>
    </row>
    <row r="23" spans="1:22" x14ac:dyDescent="0.2">
      <c r="A23" s="83">
        <v>15</v>
      </c>
      <c r="B23" s="18" t="s">
        <v>124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90"/>
      <c r="K23" s="93"/>
      <c r="L23" s="87"/>
      <c r="M23" s="86"/>
      <c r="N23" s="87"/>
      <c r="O23" s="88"/>
      <c r="P23" s="86"/>
      <c r="Q23" s="86"/>
      <c r="R23" s="85"/>
      <c r="S23" s="88"/>
      <c r="T23" s="86"/>
      <c r="U23" s="86"/>
      <c r="V23" s="85"/>
    </row>
    <row r="24" spans="1:22" x14ac:dyDescent="0.2">
      <c r="A24" s="83">
        <v>16</v>
      </c>
      <c r="B24" s="33" t="s">
        <v>125</v>
      </c>
      <c r="C24" s="11">
        <f t="shared" si="0"/>
        <v>0</v>
      </c>
      <c r="D24" s="86">
        <f t="shared" si="0"/>
        <v>0</v>
      </c>
      <c r="E24" s="86">
        <f t="shared" si="0"/>
        <v>0</v>
      </c>
      <c r="F24" s="87"/>
      <c r="G24" s="13">
        <f t="shared" si="2"/>
        <v>0</v>
      </c>
      <c r="H24" s="86"/>
      <c r="I24" s="86"/>
      <c r="J24" s="90"/>
      <c r="K24" s="93"/>
      <c r="L24" s="87"/>
      <c r="M24" s="86"/>
      <c r="N24" s="87"/>
      <c r="O24" s="88"/>
      <c r="P24" s="86"/>
      <c r="Q24" s="86"/>
      <c r="R24" s="85"/>
      <c r="S24" s="88"/>
      <c r="T24" s="86"/>
      <c r="U24" s="86"/>
      <c r="V24" s="85"/>
    </row>
    <row r="25" spans="1:22" x14ac:dyDescent="0.2">
      <c r="A25" s="83">
        <v>17</v>
      </c>
      <c r="B25" s="18" t="s">
        <v>126</v>
      </c>
      <c r="C25" s="19">
        <f t="shared" si="0"/>
        <v>0</v>
      </c>
      <c r="D25" s="20">
        <f t="shared" si="0"/>
        <v>0</v>
      </c>
      <c r="E25" s="20"/>
      <c r="F25" s="21"/>
      <c r="G25" s="28">
        <f>G26+G27</f>
        <v>0</v>
      </c>
      <c r="H25" s="20">
        <f>H26+H27</f>
        <v>0</v>
      </c>
      <c r="I25" s="20"/>
      <c r="J25" s="29"/>
      <c r="K25" s="93"/>
      <c r="L25" s="86"/>
      <c r="M25" s="86"/>
      <c r="N25" s="87"/>
      <c r="O25" s="88"/>
      <c r="P25" s="86"/>
      <c r="Q25" s="86"/>
      <c r="R25" s="85"/>
      <c r="S25" s="88"/>
      <c r="T25" s="86"/>
      <c r="U25" s="86"/>
      <c r="V25" s="85"/>
    </row>
    <row r="26" spans="1:22" ht="24" x14ac:dyDescent="0.2">
      <c r="A26" s="83">
        <v>18</v>
      </c>
      <c r="B26" s="94" t="s">
        <v>127</v>
      </c>
      <c r="C26" s="11">
        <f t="shared" ref="C26:E54" si="3">G26+K26+O26+S26</f>
        <v>0</v>
      </c>
      <c r="D26" s="86">
        <f t="shared" si="3"/>
        <v>0</v>
      </c>
      <c r="E26" s="86"/>
      <c r="F26" s="87"/>
      <c r="G26" s="95">
        <f>H26+J26</f>
        <v>0</v>
      </c>
      <c r="H26" s="86"/>
      <c r="I26" s="86"/>
      <c r="J26" s="90"/>
      <c r="K26" s="93"/>
      <c r="L26" s="86"/>
      <c r="M26" s="86"/>
      <c r="N26" s="87"/>
      <c r="O26" s="88"/>
      <c r="P26" s="86"/>
      <c r="Q26" s="86"/>
      <c r="R26" s="85"/>
      <c r="S26" s="88"/>
      <c r="T26" s="86"/>
      <c r="U26" s="86"/>
      <c r="V26" s="85"/>
    </row>
    <row r="27" spans="1:22" ht="25.5" x14ac:dyDescent="0.2">
      <c r="A27" s="83">
        <v>19</v>
      </c>
      <c r="B27" s="96" t="s">
        <v>128</v>
      </c>
      <c r="C27" s="11">
        <f t="shared" si="3"/>
        <v>0</v>
      </c>
      <c r="D27" s="86">
        <f t="shared" si="3"/>
        <v>0</v>
      </c>
      <c r="E27" s="86"/>
      <c r="F27" s="87"/>
      <c r="G27" s="95">
        <f>H27+J27</f>
        <v>0</v>
      </c>
      <c r="H27" s="86"/>
      <c r="I27" s="86"/>
      <c r="J27" s="90"/>
      <c r="K27" s="93"/>
      <c r="L27" s="86"/>
      <c r="M27" s="86"/>
      <c r="N27" s="87"/>
      <c r="O27" s="88"/>
      <c r="P27" s="86"/>
      <c r="Q27" s="86"/>
      <c r="R27" s="85"/>
      <c r="S27" s="88"/>
      <c r="T27" s="86"/>
      <c r="U27" s="86"/>
      <c r="V27" s="85"/>
    </row>
    <row r="28" spans="1:22" x14ac:dyDescent="0.2">
      <c r="A28" s="83">
        <f>+A27+1</f>
        <v>20</v>
      </c>
      <c r="B28" s="18" t="s">
        <v>129</v>
      </c>
      <c r="C28" s="19">
        <f t="shared" si="3"/>
        <v>0</v>
      </c>
      <c r="D28" s="20">
        <f t="shared" si="3"/>
        <v>0</v>
      </c>
      <c r="E28" s="86"/>
      <c r="F28" s="87"/>
      <c r="G28" s="28">
        <f>G29+G30</f>
        <v>0</v>
      </c>
      <c r="H28" s="20">
        <f>H29+H30</f>
        <v>0</v>
      </c>
      <c r="I28" s="86"/>
      <c r="J28" s="90"/>
      <c r="K28" s="93"/>
      <c r="L28" s="86"/>
      <c r="M28" s="86"/>
      <c r="N28" s="87"/>
      <c r="O28" s="88"/>
      <c r="P28" s="86"/>
      <c r="Q28" s="86"/>
      <c r="R28" s="85"/>
      <c r="S28" s="88"/>
      <c r="T28" s="86"/>
      <c r="U28" s="86"/>
      <c r="V28" s="85"/>
    </row>
    <row r="29" spans="1:22" x14ac:dyDescent="0.2">
      <c r="A29" s="83">
        <f>+A28+1</f>
        <v>21</v>
      </c>
      <c r="B29" s="97" t="s">
        <v>130</v>
      </c>
      <c r="C29" s="11">
        <f t="shared" si="3"/>
        <v>0</v>
      </c>
      <c r="D29" s="86">
        <f t="shared" si="3"/>
        <v>0</v>
      </c>
      <c r="E29" s="86"/>
      <c r="F29" s="87"/>
      <c r="G29" s="95">
        <f>H29+J29</f>
        <v>0</v>
      </c>
      <c r="H29" s="86"/>
      <c r="I29" s="86"/>
      <c r="J29" s="90"/>
      <c r="K29" s="93"/>
      <c r="L29" s="86"/>
      <c r="M29" s="86"/>
      <c r="N29" s="87"/>
      <c r="O29" s="88"/>
      <c r="P29" s="86"/>
      <c r="Q29" s="86"/>
      <c r="R29" s="85"/>
      <c r="S29" s="88"/>
      <c r="T29" s="86"/>
      <c r="U29" s="86"/>
      <c r="V29" s="85"/>
    </row>
    <row r="30" spans="1:22" x14ac:dyDescent="0.2">
      <c r="A30" s="83">
        <f>+A29+1</f>
        <v>22</v>
      </c>
      <c r="B30" s="33" t="s">
        <v>131</v>
      </c>
      <c r="C30" s="11">
        <f t="shared" si="3"/>
        <v>0</v>
      </c>
      <c r="D30" s="86">
        <f t="shared" si="3"/>
        <v>0</v>
      </c>
      <c r="E30" s="86"/>
      <c r="F30" s="87"/>
      <c r="G30" s="95">
        <f>H30+J30</f>
        <v>0</v>
      </c>
      <c r="H30" s="86"/>
      <c r="I30" s="86"/>
      <c r="J30" s="90"/>
      <c r="K30" s="93"/>
      <c r="L30" s="86"/>
      <c r="M30" s="86"/>
      <c r="N30" s="87"/>
      <c r="O30" s="88"/>
      <c r="P30" s="86"/>
      <c r="Q30" s="86"/>
      <c r="R30" s="85"/>
      <c r="S30" s="88"/>
      <c r="T30" s="86"/>
      <c r="U30" s="86"/>
      <c r="V30" s="85"/>
    </row>
    <row r="31" spans="1:22" x14ac:dyDescent="0.2">
      <c r="A31" s="83">
        <f>+A30+1</f>
        <v>23</v>
      </c>
      <c r="B31" s="18" t="s">
        <v>132</v>
      </c>
      <c r="C31" s="19">
        <f t="shared" si="3"/>
        <v>0</v>
      </c>
      <c r="D31" s="20">
        <f t="shared" si="3"/>
        <v>0</v>
      </c>
      <c r="E31" s="86"/>
      <c r="F31" s="87"/>
      <c r="G31" s="28">
        <f>H31</f>
        <v>0</v>
      </c>
      <c r="H31" s="20">
        <f>H32</f>
        <v>0</v>
      </c>
      <c r="I31" s="86"/>
      <c r="J31" s="90"/>
      <c r="K31" s="93"/>
      <c r="L31" s="86"/>
      <c r="M31" s="86"/>
      <c r="N31" s="87"/>
      <c r="O31" s="88"/>
      <c r="P31" s="86"/>
      <c r="Q31" s="86"/>
      <c r="R31" s="85"/>
      <c r="S31" s="88"/>
      <c r="T31" s="86"/>
      <c r="U31" s="86"/>
      <c r="V31" s="85"/>
    </row>
    <row r="32" spans="1:22" x14ac:dyDescent="0.2">
      <c r="A32" s="83">
        <f>+A31+1</f>
        <v>24</v>
      </c>
      <c r="B32" s="33" t="s">
        <v>133</v>
      </c>
      <c r="C32" s="11">
        <f t="shared" si="3"/>
        <v>0</v>
      </c>
      <c r="D32" s="86">
        <f t="shared" si="3"/>
        <v>0</v>
      </c>
      <c r="E32" s="86"/>
      <c r="F32" s="87"/>
      <c r="G32" s="88">
        <f t="shared" ref="G32:G43" si="4">H32+J32</f>
        <v>0</v>
      </c>
      <c r="H32" s="86"/>
      <c r="I32" s="86"/>
      <c r="J32" s="85"/>
      <c r="K32" s="92"/>
      <c r="L32" s="86"/>
      <c r="M32" s="86"/>
      <c r="N32" s="87"/>
      <c r="O32" s="88"/>
      <c r="P32" s="86"/>
      <c r="Q32" s="86"/>
      <c r="R32" s="85"/>
      <c r="S32" s="88"/>
      <c r="T32" s="86"/>
      <c r="U32" s="86"/>
      <c r="V32" s="85"/>
    </row>
    <row r="33" spans="1:22" x14ac:dyDescent="0.2">
      <c r="A33" s="83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23"/>
      <c r="K33" s="19">
        <f>L33+N33</f>
        <v>0</v>
      </c>
      <c r="L33" s="20"/>
      <c r="M33" s="26"/>
      <c r="N33" s="21"/>
      <c r="O33" s="22"/>
      <c r="P33" s="20"/>
      <c r="Q33" s="20"/>
      <c r="R33" s="23"/>
      <c r="S33" s="22"/>
      <c r="T33" s="20"/>
      <c r="U33" s="20"/>
      <c r="V33" s="23"/>
    </row>
    <row r="34" spans="1:22" x14ac:dyDescent="0.2">
      <c r="A34" s="83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23"/>
      <c r="K34" s="19">
        <f t="shared" ref="K34:K43" si="5">L34+N34</f>
        <v>0</v>
      </c>
      <c r="L34" s="20"/>
      <c r="M34" s="20"/>
      <c r="N34" s="24"/>
      <c r="O34" s="22"/>
      <c r="P34" s="20"/>
      <c r="Q34" s="20"/>
      <c r="R34" s="23"/>
      <c r="S34" s="22">
        <f t="shared" ref="S34:S43" si="6">T34+V34</f>
        <v>0</v>
      </c>
      <c r="T34" s="20"/>
      <c r="U34" s="20"/>
      <c r="V34" s="25"/>
    </row>
    <row r="35" spans="1:22" x14ac:dyDescent="0.2">
      <c r="A35" s="83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5"/>
      <c r="K35" s="19">
        <f t="shared" si="5"/>
        <v>0</v>
      </c>
      <c r="L35" s="20"/>
      <c r="M35" s="20"/>
      <c r="N35" s="24"/>
      <c r="O35" s="22"/>
      <c r="P35" s="20"/>
      <c r="Q35" s="20"/>
      <c r="R35" s="23"/>
      <c r="S35" s="22">
        <f t="shared" si="6"/>
        <v>0</v>
      </c>
      <c r="T35" s="20"/>
      <c r="U35" s="20"/>
      <c r="V35" s="23"/>
    </row>
    <row r="36" spans="1:22" x14ac:dyDescent="0.2">
      <c r="A36" s="83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5"/>
      <c r="K36" s="19">
        <f t="shared" si="5"/>
        <v>0</v>
      </c>
      <c r="L36" s="20"/>
      <c r="M36" s="20"/>
      <c r="N36" s="24"/>
      <c r="O36" s="22"/>
      <c r="P36" s="20"/>
      <c r="Q36" s="20"/>
      <c r="R36" s="23"/>
      <c r="S36" s="22">
        <f t="shared" si="6"/>
        <v>0</v>
      </c>
      <c r="T36" s="20"/>
      <c r="U36" s="20"/>
      <c r="V36" s="25"/>
    </row>
    <row r="37" spans="1:22" x14ac:dyDescent="0.2">
      <c r="A37" s="83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5"/>
      <c r="K37" s="19">
        <f t="shared" si="5"/>
        <v>0</v>
      </c>
      <c r="L37" s="20"/>
      <c r="M37" s="20"/>
      <c r="N37" s="24"/>
      <c r="O37" s="22"/>
      <c r="P37" s="20"/>
      <c r="Q37" s="20"/>
      <c r="R37" s="23"/>
      <c r="S37" s="22">
        <f t="shared" si="6"/>
        <v>0</v>
      </c>
      <c r="T37" s="20"/>
      <c r="U37" s="20"/>
      <c r="V37" s="25"/>
    </row>
    <row r="38" spans="1:22" x14ac:dyDescent="0.2">
      <c r="A38" s="83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5"/>
      <c r="K38" s="19">
        <f t="shared" si="5"/>
        <v>0</v>
      </c>
      <c r="L38" s="20"/>
      <c r="M38" s="20"/>
      <c r="N38" s="24"/>
      <c r="O38" s="22"/>
      <c r="P38" s="20"/>
      <c r="Q38" s="20"/>
      <c r="R38" s="23"/>
      <c r="S38" s="22">
        <f t="shared" si="6"/>
        <v>0</v>
      </c>
      <c r="T38" s="20"/>
      <c r="U38" s="20"/>
      <c r="V38" s="25"/>
    </row>
    <row r="39" spans="1:22" x14ac:dyDescent="0.2">
      <c r="A39" s="83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23"/>
      <c r="K39" s="19">
        <f t="shared" si="5"/>
        <v>0</v>
      </c>
      <c r="L39" s="20"/>
      <c r="M39" s="20"/>
      <c r="N39" s="24"/>
      <c r="O39" s="22"/>
      <c r="P39" s="20"/>
      <c r="Q39" s="20"/>
      <c r="R39" s="23"/>
      <c r="S39" s="22">
        <f t="shared" si="6"/>
        <v>0</v>
      </c>
      <c r="T39" s="20"/>
      <c r="U39" s="20"/>
      <c r="V39" s="25"/>
    </row>
    <row r="40" spans="1:22" x14ac:dyDescent="0.2">
      <c r="A40" s="83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5"/>
      <c r="K40" s="19">
        <f t="shared" si="5"/>
        <v>0</v>
      </c>
      <c r="L40" s="20"/>
      <c r="M40" s="20"/>
      <c r="N40" s="24"/>
      <c r="O40" s="22"/>
      <c r="P40" s="20"/>
      <c r="Q40" s="20"/>
      <c r="R40" s="23"/>
      <c r="S40" s="22">
        <f t="shared" si="6"/>
        <v>0</v>
      </c>
      <c r="T40" s="20"/>
      <c r="U40" s="20"/>
      <c r="V40" s="25"/>
    </row>
    <row r="41" spans="1:22" x14ac:dyDescent="0.2">
      <c r="A41" s="83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5"/>
      <c r="K41" s="19">
        <f t="shared" si="5"/>
        <v>0</v>
      </c>
      <c r="L41" s="20"/>
      <c r="M41" s="20"/>
      <c r="N41" s="24"/>
      <c r="O41" s="22"/>
      <c r="P41" s="20"/>
      <c r="Q41" s="20"/>
      <c r="R41" s="23"/>
      <c r="S41" s="22">
        <f t="shared" si="6"/>
        <v>0</v>
      </c>
      <c r="T41" s="20"/>
      <c r="U41" s="20"/>
      <c r="V41" s="25"/>
    </row>
    <row r="42" spans="1:22" x14ac:dyDescent="0.2">
      <c r="A42" s="83">
        <f t="shared" si="7"/>
        <v>34</v>
      </c>
      <c r="B42" s="18" t="s">
        <v>28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23"/>
      <c r="K42" s="19">
        <f t="shared" si="5"/>
        <v>0</v>
      </c>
      <c r="L42" s="20"/>
      <c r="M42" s="20"/>
      <c r="N42" s="24"/>
      <c r="O42" s="22"/>
      <c r="P42" s="20"/>
      <c r="Q42" s="20"/>
      <c r="R42" s="23"/>
      <c r="S42" s="22">
        <f t="shared" si="6"/>
        <v>0</v>
      </c>
      <c r="T42" s="20"/>
      <c r="U42" s="20"/>
      <c r="V42" s="25"/>
    </row>
    <row r="43" spans="1:22" ht="13.5" thickBot="1" x14ac:dyDescent="0.25">
      <c r="A43" s="98">
        <f t="shared" si="7"/>
        <v>35</v>
      </c>
      <c r="B43" s="48" t="s">
        <v>16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30.75" thickBot="1" x14ac:dyDescent="0.3">
      <c r="A44" s="63">
        <v>36</v>
      </c>
      <c r="B44" s="64" t="s">
        <v>134</v>
      </c>
      <c r="C44" s="65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6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99"/>
      <c r="O44" s="100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">
      <c r="A45" s="68">
        <f>+A44+1</f>
        <v>37</v>
      </c>
      <c r="B45" s="82" t="s">
        <v>135</v>
      </c>
      <c r="C45" s="77">
        <f t="shared" si="3"/>
        <v>287.67100000000005</v>
      </c>
      <c r="D45" s="75">
        <f t="shared" si="3"/>
        <v>287.67100000000005</v>
      </c>
      <c r="E45" s="75">
        <f t="shared" si="3"/>
        <v>134.84699999999998</v>
      </c>
      <c r="F45" s="101"/>
      <c r="G45" s="102">
        <f>H45+J45</f>
        <v>169.44400000000002</v>
      </c>
      <c r="H45" s="103">
        <f>SUM(H46:H54)</f>
        <v>169.44400000000002</v>
      </c>
      <c r="I45" s="103">
        <f>SUM(I46:I53)</f>
        <v>123.249</v>
      </c>
      <c r="J45" s="104"/>
      <c r="K45" s="77">
        <f>+L45</f>
        <v>103.062</v>
      </c>
      <c r="L45" s="75">
        <f>SUM(L46:L54)</f>
        <v>103.062</v>
      </c>
      <c r="M45" s="75"/>
      <c r="N45" s="105"/>
      <c r="O45" s="102">
        <f>P45+R45</f>
        <v>15.164999999999999</v>
      </c>
      <c r="P45" s="103">
        <f>SUM(P46:P53)</f>
        <v>15.164999999999999</v>
      </c>
      <c r="Q45" s="106">
        <f>SUM(Q46:Q53)</f>
        <v>11.597999999999999</v>
      </c>
      <c r="R45" s="107"/>
      <c r="S45" s="108"/>
      <c r="T45" s="109"/>
      <c r="U45" s="109"/>
      <c r="V45" s="105"/>
    </row>
    <row r="46" spans="1:22" x14ac:dyDescent="0.2">
      <c r="A46" s="83">
        <v>38</v>
      </c>
      <c r="B46" s="33" t="s">
        <v>136</v>
      </c>
      <c r="C46" s="13">
        <f>D46+F46</f>
        <v>9</v>
      </c>
      <c r="D46" s="86">
        <f>G46+K46+O46+S46</f>
        <v>9</v>
      </c>
      <c r="E46" s="86">
        <f>I46+M46+Q46+U46</f>
        <v>6.8979999999999997</v>
      </c>
      <c r="F46" s="87"/>
      <c r="G46" s="88"/>
      <c r="H46" s="86"/>
      <c r="I46" s="86"/>
      <c r="J46" s="90"/>
      <c r="K46" s="88"/>
      <c r="L46" s="86"/>
      <c r="M46" s="86"/>
      <c r="N46" s="29"/>
      <c r="O46" s="13">
        <f>P46+R46</f>
        <v>9</v>
      </c>
      <c r="P46" s="86">
        <v>9</v>
      </c>
      <c r="Q46" s="86">
        <v>6.8979999999999997</v>
      </c>
      <c r="R46" s="90"/>
      <c r="S46" s="92"/>
      <c r="T46" s="86"/>
      <c r="U46" s="86"/>
      <c r="V46" s="110"/>
    </row>
    <row r="47" spans="1:22" x14ac:dyDescent="0.2">
      <c r="A47" s="83">
        <v>39</v>
      </c>
      <c r="B47" s="33" t="s">
        <v>137</v>
      </c>
      <c r="C47" s="13">
        <f t="shared" si="3"/>
        <v>103.062</v>
      </c>
      <c r="D47" s="86">
        <f t="shared" si="3"/>
        <v>103.062</v>
      </c>
      <c r="E47" s="86"/>
      <c r="F47" s="87"/>
      <c r="G47" s="88"/>
      <c r="H47" s="86"/>
      <c r="I47" s="86"/>
      <c r="J47" s="85"/>
      <c r="K47" s="13">
        <f>+L47</f>
        <v>103.062</v>
      </c>
      <c r="L47" s="86">
        <v>103.062</v>
      </c>
      <c r="M47" s="86"/>
      <c r="N47" s="85"/>
      <c r="O47" s="13"/>
      <c r="P47" s="86"/>
      <c r="Q47" s="86"/>
      <c r="R47" s="85"/>
      <c r="S47" s="92"/>
      <c r="T47" s="86"/>
      <c r="U47" s="86"/>
      <c r="V47" s="85"/>
    </row>
    <row r="48" spans="1:22" x14ac:dyDescent="0.2">
      <c r="A48" s="83">
        <v>40</v>
      </c>
      <c r="B48" s="33" t="s">
        <v>138</v>
      </c>
      <c r="C48" s="13">
        <f t="shared" si="3"/>
        <v>0</v>
      </c>
      <c r="D48" s="86">
        <f t="shared" si="3"/>
        <v>0</v>
      </c>
      <c r="E48" s="86"/>
      <c r="F48" s="87"/>
      <c r="G48" s="88">
        <f t="shared" ref="G48:G54" si="8">H48+J48</f>
        <v>0</v>
      </c>
      <c r="H48" s="86"/>
      <c r="I48" s="86"/>
      <c r="J48" s="85"/>
      <c r="K48" s="22"/>
      <c r="L48" s="86"/>
      <c r="M48" s="86"/>
      <c r="N48" s="85"/>
      <c r="O48" s="13"/>
      <c r="P48" s="86"/>
      <c r="Q48" s="86"/>
      <c r="R48" s="85"/>
      <c r="S48" s="92"/>
      <c r="T48" s="86"/>
      <c r="U48" s="86"/>
      <c r="V48" s="85"/>
    </row>
    <row r="49" spans="1:22" x14ac:dyDescent="0.2">
      <c r="A49" s="83">
        <v>41</v>
      </c>
      <c r="B49" s="32" t="s">
        <v>139</v>
      </c>
      <c r="C49" s="13">
        <f t="shared" si="3"/>
        <v>0</v>
      </c>
      <c r="D49" s="86">
        <f t="shared" si="3"/>
        <v>0</v>
      </c>
      <c r="E49" s="86"/>
      <c r="F49" s="87"/>
      <c r="G49" s="88">
        <f t="shared" si="8"/>
        <v>0</v>
      </c>
      <c r="H49" s="86"/>
      <c r="I49" s="86"/>
      <c r="J49" s="85"/>
      <c r="K49" s="88"/>
      <c r="L49" s="86"/>
      <c r="M49" s="86"/>
      <c r="N49" s="85"/>
      <c r="O49" s="13"/>
      <c r="P49" s="86"/>
      <c r="Q49" s="86"/>
      <c r="R49" s="85"/>
      <c r="S49" s="92"/>
      <c r="T49" s="86"/>
      <c r="U49" s="86"/>
      <c r="V49" s="85"/>
    </row>
    <row r="50" spans="1:22" x14ac:dyDescent="0.2">
      <c r="A50" s="83">
        <f>+A49+1</f>
        <v>42</v>
      </c>
      <c r="B50" s="111" t="s">
        <v>140</v>
      </c>
      <c r="C50" s="13">
        <f t="shared" si="3"/>
        <v>0</v>
      </c>
      <c r="D50" s="86">
        <f t="shared" si="3"/>
        <v>0</v>
      </c>
      <c r="E50" s="86"/>
      <c r="F50" s="87"/>
      <c r="G50" s="88">
        <f t="shared" si="8"/>
        <v>0</v>
      </c>
      <c r="H50" s="86"/>
      <c r="I50" s="86"/>
      <c r="J50" s="85"/>
      <c r="K50" s="88"/>
      <c r="L50" s="86"/>
      <c r="M50" s="86"/>
      <c r="N50" s="85"/>
      <c r="O50" s="22"/>
      <c r="P50" s="86"/>
      <c r="Q50" s="86"/>
      <c r="R50" s="85"/>
      <c r="S50" s="92"/>
      <c r="T50" s="86"/>
      <c r="U50" s="86"/>
      <c r="V50" s="85"/>
    </row>
    <row r="51" spans="1:22" x14ac:dyDescent="0.2">
      <c r="A51" s="83">
        <v>43</v>
      </c>
      <c r="B51" s="33" t="s">
        <v>141</v>
      </c>
      <c r="C51" s="13">
        <f t="shared" si="3"/>
        <v>0</v>
      </c>
      <c r="D51" s="86">
        <f t="shared" si="3"/>
        <v>0</v>
      </c>
      <c r="E51" s="86"/>
      <c r="F51" s="87"/>
      <c r="G51" s="88">
        <f t="shared" si="8"/>
        <v>0</v>
      </c>
      <c r="H51" s="86"/>
      <c r="I51" s="86"/>
      <c r="J51" s="85"/>
      <c r="K51" s="88"/>
      <c r="L51" s="86"/>
      <c r="M51" s="86"/>
      <c r="N51" s="85"/>
      <c r="O51" s="22"/>
      <c r="P51" s="86"/>
      <c r="Q51" s="86"/>
      <c r="R51" s="85"/>
      <c r="S51" s="92"/>
      <c r="T51" s="86"/>
      <c r="U51" s="86"/>
      <c r="V51" s="85"/>
    </row>
    <row r="52" spans="1:22" x14ac:dyDescent="0.2">
      <c r="A52" s="83">
        <v>44</v>
      </c>
      <c r="B52" s="33" t="s">
        <v>142</v>
      </c>
      <c r="C52" s="13">
        <f t="shared" si="3"/>
        <v>155.13</v>
      </c>
      <c r="D52" s="86">
        <f t="shared" si="3"/>
        <v>155.13</v>
      </c>
      <c r="E52" s="16">
        <f>I52+M52+Q52+U52</f>
        <v>114.852</v>
      </c>
      <c r="F52" s="21"/>
      <c r="G52" s="88">
        <f t="shared" si="8"/>
        <v>148.965</v>
      </c>
      <c r="H52" s="86">
        <v>148.965</v>
      </c>
      <c r="I52" s="86">
        <v>110.152</v>
      </c>
      <c r="J52" s="85"/>
      <c r="K52" s="88"/>
      <c r="L52" s="86"/>
      <c r="M52" s="86"/>
      <c r="N52" s="85"/>
      <c r="O52" s="13">
        <f>P52+R52</f>
        <v>6.165</v>
      </c>
      <c r="P52" s="86">
        <v>6.165</v>
      </c>
      <c r="Q52" s="86">
        <v>4.7</v>
      </c>
      <c r="R52" s="85"/>
      <c r="S52" s="92"/>
      <c r="T52" s="86"/>
      <c r="U52" s="86"/>
      <c r="V52" s="85"/>
    </row>
    <row r="53" spans="1:22" x14ac:dyDescent="0.2">
      <c r="A53" s="83">
        <v>45</v>
      </c>
      <c r="B53" s="33" t="s">
        <v>143</v>
      </c>
      <c r="C53" s="13">
        <f t="shared" si="3"/>
        <v>20.478999999999999</v>
      </c>
      <c r="D53" s="86">
        <f t="shared" si="3"/>
        <v>20.478999999999999</v>
      </c>
      <c r="E53" s="16">
        <f>I53+M53+Q53+U53</f>
        <v>13.097</v>
      </c>
      <c r="F53" s="21"/>
      <c r="G53" s="88">
        <f t="shared" si="8"/>
        <v>20.478999999999999</v>
      </c>
      <c r="H53" s="86">
        <v>20.478999999999999</v>
      </c>
      <c r="I53" s="86">
        <v>13.097</v>
      </c>
      <c r="J53" s="85"/>
      <c r="K53" s="88"/>
      <c r="L53" s="86"/>
      <c r="M53" s="86"/>
      <c r="N53" s="85"/>
      <c r="O53" s="22"/>
      <c r="P53" s="86"/>
      <c r="Q53" s="86"/>
      <c r="R53" s="85"/>
      <c r="S53" s="92"/>
      <c r="T53" s="86"/>
      <c r="U53" s="86"/>
      <c r="V53" s="85"/>
    </row>
    <row r="54" spans="1:22" ht="25.5" x14ac:dyDescent="0.2">
      <c r="A54" s="83">
        <v>46</v>
      </c>
      <c r="B54" s="96" t="s">
        <v>144</v>
      </c>
      <c r="C54" s="13">
        <f t="shared" si="3"/>
        <v>0</v>
      </c>
      <c r="D54" s="86">
        <f t="shared" si="3"/>
        <v>0</v>
      </c>
      <c r="E54" s="20"/>
      <c r="F54" s="21"/>
      <c r="G54" s="88">
        <f t="shared" si="8"/>
        <v>0</v>
      </c>
      <c r="H54" s="86"/>
      <c r="I54" s="86"/>
      <c r="J54" s="85"/>
      <c r="K54" s="88"/>
      <c r="L54" s="86"/>
      <c r="M54" s="86"/>
      <c r="N54" s="85"/>
      <c r="O54" s="22"/>
      <c r="P54" s="86"/>
      <c r="Q54" s="86"/>
      <c r="R54" s="85"/>
      <c r="S54" s="92"/>
      <c r="T54" s="86"/>
      <c r="U54" s="86"/>
      <c r="V54" s="85"/>
    </row>
    <row r="55" spans="1:22" x14ac:dyDescent="0.2">
      <c r="A55" s="83">
        <v>47</v>
      </c>
      <c r="B55" s="18" t="s">
        <v>29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6">
        <v>159.52799999999999</v>
      </c>
      <c r="J55" s="85"/>
      <c r="K55" s="88"/>
      <c r="L55" s="86"/>
      <c r="M55" s="86"/>
      <c r="N55" s="85"/>
      <c r="O55" s="22">
        <f t="shared" ref="O55:O89" si="11">+P55</f>
        <v>107.324</v>
      </c>
      <c r="P55" s="20">
        <v>107.324</v>
      </c>
      <c r="Q55" s="20">
        <v>79.311999999999998</v>
      </c>
      <c r="R55" s="23"/>
      <c r="S55" s="19">
        <f t="shared" ref="S55:S80" si="12">+T55</f>
        <v>23.7</v>
      </c>
      <c r="T55" s="20">
        <v>23.7</v>
      </c>
      <c r="U55" s="20"/>
      <c r="V55" s="23"/>
    </row>
    <row r="56" spans="1:22" x14ac:dyDescent="0.2">
      <c r="A56" s="83">
        <f t="shared" ref="A56:A62" si="13">+A55+1</f>
        <v>48</v>
      </c>
      <c r="B56" s="18" t="s">
        <v>30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6">
        <v>281.18</v>
      </c>
      <c r="J56" s="85"/>
      <c r="K56" s="88"/>
      <c r="L56" s="86"/>
      <c r="M56" s="86"/>
      <c r="N56" s="85"/>
      <c r="O56" s="22">
        <f t="shared" si="11"/>
        <v>154.524</v>
      </c>
      <c r="P56" s="20">
        <v>154.524</v>
      </c>
      <c r="Q56" s="20">
        <v>114.133</v>
      </c>
      <c r="R56" s="23"/>
      <c r="S56" s="19">
        <f t="shared" si="12"/>
        <v>49.94</v>
      </c>
      <c r="T56" s="20">
        <v>49.94</v>
      </c>
      <c r="U56" s="20"/>
      <c r="V56" s="23"/>
    </row>
    <row r="57" spans="1:22" x14ac:dyDescent="0.2">
      <c r="A57" s="83">
        <f t="shared" si="13"/>
        <v>49</v>
      </c>
      <c r="B57" s="18" t="s">
        <v>17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6">
        <v>92.748000000000005</v>
      </c>
      <c r="J57" s="85"/>
      <c r="K57" s="88"/>
      <c r="L57" s="86"/>
      <c r="M57" s="86"/>
      <c r="N57" s="85"/>
      <c r="O57" s="22">
        <f t="shared" si="11"/>
        <v>77.254000000000005</v>
      </c>
      <c r="P57" s="20">
        <v>77.254000000000005</v>
      </c>
      <c r="Q57" s="20">
        <v>57.116999999999997</v>
      </c>
      <c r="R57" s="23"/>
      <c r="S57" s="19">
        <f t="shared" si="12"/>
        <v>11.874000000000001</v>
      </c>
      <c r="T57" s="20">
        <v>11.874000000000001</v>
      </c>
      <c r="U57" s="20"/>
      <c r="V57" s="23"/>
    </row>
    <row r="58" spans="1:22" x14ac:dyDescent="0.2">
      <c r="A58" s="83">
        <f t="shared" si="13"/>
        <v>50</v>
      </c>
      <c r="B58" s="18" t="s">
        <v>94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5"/>
      <c r="K58" s="88"/>
      <c r="L58" s="86"/>
      <c r="M58" s="86"/>
      <c r="N58" s="85"/>
      <c r="O58" s="22">
        <f t="shared" si="11"/>
        <v>204.285</v>
      </c>
      <c r="P58" s="20">
        <v>204.285</v>
      </c>
      <c r="Q58" s="20">
        <v>151.02000000000001</v>
      </c>
      <c r="R58" s="23"/>
      <c r="S58" s="19">
        <f t="shared" si="12"/>
        <v>52</v>
      </c>
      <c r="T58" s="20">
        <v>52</v>
      </c>
      <c r="U58" s="20"/>
      <c r="V58" s="23"/>
    </row>
    <row r="59" spans="1:22" x14ac:dyDescent="0.2">
      <c r="A59" s="83">
        <f t="shared" si="13"/>
        <v>51</v>
      </c>
      <c r="B59" s="18" t="s">
        <v>95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5"/>
      <c r="K59" s="88"/>
      <c r="L59" s="86"/>
      <c r="M59" s="86"/>
      <c r="N59" s="85"/>
      <c r="O59" s="22">
        <f t="shared" si="11"/>
        <v>51.384999999999998</v>
      </c>
      <c r="P59" s="20">
        <v>51.384999999999998</v>
      </c>
      <c r="Q59" s="20">
        <v>37.988</v>
      </c>
      <c r="R59" s="23"/>
      <c r="S59" s="19">
        <f t="shared" si="12"/>
        <v>9.8000000000000007</v>
      </c>
      <c r="T59" s="20">
        <v>9.8000000000000007</v>
      </c>
      <c r="U59" s="20"/>
      <c r="V59" s="23"/>
    </row>
    <row r="60" spans="1:22" x14ac:dyDescent="0.2">
      <c r="A60" s="83">
        <f t="shared" si="13"/>
        <v>52</v>
      </c>
      <c r="B60" s="18" t="s">
        <v>96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5"/>
      <c r="K60" s="88"/>
      <c r="L60" s="86"/>
      <c r="M60" s="86"/>
      <c r="N60" s="85"/>
      <c r="O60" s="22">
        <f t="shared" si="11"/>
        <v>103.206</v>
      </c>
      <c r="P60" s="20">
        <v>103.206</v>
      </c>
      <c r="Q60" s="20">
        <v>77.102000000000004</v>
      </c>
      <c r="R60" s="23"/>
      <c r="S60" s="19">
        <f t="shared" si="12"/>
        <v>9.3000000000000007</v>
      </c>
      <c r="T60" s="20">
        <v>9.3000000000000007</v>
      </c>
      <c r="U60" s="20"/>
      <c r="V60" s="23"/>
    </row>
    <row r="61" spans="1:22" x14ac:dyDescent="0.2">
      <c r="A61" s="83">
        <f t="shared" si="13"/>
        <v>53</v>
      </c>
      <c r="B61" s="47" t="s">
        <v>97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5"/>
      <c r="K61" s="88"/>
      <c r="L61" s="86"/>
      <c r="M61" s="86"/>
      <c r="N61" s="85"/>
      <c r="O61" s="22">
        <f t="shared" si="11"/>
        <v>87.674999999999997</v>
      </c>
      <c r="P61" s="20">
        <v>87.674999999999997</v>
      </c>
      <c r="Q61" s="20">
        <v>64.924000000000007</v>
      </c>
      <c r="R61" s="23"/>
      <c r="S61" s="19"/>
      <c r="T61" s="20"/>
      <c r="U61" s="20"/>
      <c r="V61" s="23"/>
    </row>
    <row r="62" spans="1:22" x14ac:dyDescent="0.2">
      <c r="A62" s="83">
        <f t="shared" si="13"/>
        <v>54</v>
      </c>
      <c r="B62" s="46" t="s">
        <v>145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23"/>
      <c r="K62" s="22"/>
      <c r="L62" s="20"/>
      <c r="M62" s="20"/>
      <c r="N62" s="23"/>
      <c r="O62" s="22">
        <f t="shared" si="11"/>
        <v>39.337000000000003</v>
      </c>
      <c r="P62" s="20">
        <v>39.337000000000003</v>
      </c>
      <c r="Q62" s="20">
        <v>29.53</v>
      </c>
      <c r="R62" s="23"/>
      <c r="S62" s="19"/>
      <c r="T62" s="20"/>
      <c r="U62" s="20"/>
      <c r="V62" s="23"/>
    </row>
    <row r="63" spans="1:22" x14ac:dyDescent="0.2">
      <c r="A63" s="83">
        <v>55</v>
      </c>
      <c r="B63" s="18" t="s">
        <v>37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23"/>
      <c r="K63" s="88"/>
      <c r="L63" s="86"/>
      <c r="M63" s="86"/>
      <c r="N63" s="85"/>
      <c r="O63" s="22">
        <f t="shared" si="11"/>
        <v>186.53100000000001</v>
      </c>
      <c r="P63" s="20">
        <v>186.53100000000001</v>
      </c>
      <c r="Q63" s="20">
        <v>138.12299999999999</v>
      </c>
      <c r="R63" s="23"/>
      <c r="S63" s="19">
        <f t="shared" si="12"/>
        <v>49.1</v>
      </c>
      <c r="T63" s="20">
        <v>49.1</v>
      </c>
      <c r="U63" s="20"/>
      <c r="V63" s="23"/>
    </row>
    <row r="64" spans="1:22" x14ac:dyDescent="0.2">
      <c r="A64" s="83">
        <f>+A63+1</f>
        <v>56</v>
      </c>
      <c r="B64" s="18" t="s">
        <v>18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23"/>
      <c r="K64" s="22"/>
      <c r="L64" s="20"/>
      <c r="M64" s="20"/>
      <c r="N64" s="23"/>
      <c r="O64" s="22">
        <f t="shared" si="11"/>
        <v>429.40899999999999</v>
      </c>
      <c r="P64" s="20">
        <v>429.40899999999999</v>
      </c>
      <c r="Q64" s="20">
        <v>319.435</v>
      </c>
      <c r="R64" s="23"/>
      <c r="S64" s="19">
        <f>+T64+V64</f>
        <v>16.5</v>
      </c>
      <c r="T64" s="20">
        <v>16.5</v>
      </c>
      <c r="U64" s="20"/>
      <c r="V64" s="23"/>
    </row>
    <row r="65" spans="1:22" x14ac:dyDescent="0.2">
      <c r="A65" s="83">
        <f>+A64+1</f>
        <v>57</v>
      </c>
      <c r="B65" s="18" t="s">
        <v>98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5"/>
      <c r="K65" s="22"/>
      <c r="L65" s="86"/>
      <c r="M65" s="86"/>
      <c r="N65" s="85"/>
      <c r="O65" s="22">
        <f t="shared" si="11"/>
        <v>58.98</v>
      </c>
      <c r="P65" s="20">
        <v>58.98</v>
      </c>
      <c r="Q65" s="20">
        <v>43.966999999999999</v>
      </c>
      <c r="R65" s="23"/>
      <c r="S65" s="19">
        <f t="shared" si="12"/>
        <v>7.3</v>
      </c>
      <c r="T65" s="20">
        <v>7.3</v>
      </c>
      <c r="U65" s="20"/>
      <c r="V65" s="23"/>
    </row>
    <row r="66" spans="1:22" x14ac:dyDescent="0.2">
      <c r="A66" s="83">
        <v>58</v>
      </c>
      <c r="B66" s="18" t="s">
        <v>31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5"/>
      <c r="K66" s="88"/>
      <c r="L66" s="86"/>
      <c r="M66" s="86"/>
      <c r="N66" s="85"/>
      <c r="O66" s="22">
        <f t="shared" si="11"/>
        <v>108.28400000000001</v>
      </c>
      <c r="P66" s="20">
        <v>108.28400000000001</v>
      </c>
      <c r="Q66" s="20">
        <v>81.697999999999993</v>
      </c>
      <c r="R66" s="23"/>
      <c r="S66" s="19">
        <f t="shared" si="12"/>
        <v>10</v>
      </c>
      <c r="T66" s="20">
        <v>10</v>
      </c>
      <c r="U66" s="20"/>
      <c r="V66" s="23"/>
    </row>
    <row r="67" spans="1:22" x14ac:dyDescent="0.2">
      <c r="A67" s="83">
        <f>+A66+1</f>
        <v>59</v>
      </c>
      <c r="B67" s="18" t="s">
        <v>38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23">
        <v>3</v>
      </c>
      <c r="K67" s="88"/>
      <c r="L67" s="86"/>
      <c r="M67" s="86"/>
      <c r="N67" s="85"/>
      <c r="O67" s="22">
        <f t="shared" si="11"/>
        <v>188.85</v>
      </c>
      <c r="P67" s="20">
        <v>188.85</v>
      </c>
      <c r="Q67" s="20">
        <v>141.00200000000001</v>
      </c>
      <c r="R67" s="23"/>
      <c r="S67" s="19">
        <f t="shared" si="12"/>
        <v>4</v>
      </c>
      <c r="T67" s="20">
        <v>4</v>
      </c>
      <c r="U67" s="20">
        <v>2</v>
      </c>
      <c r="V67" s="23"/>
    </row>
    <row r="68" spans="1:22" x14ac:dyDescent="0.2">
      <c r="A68" s="83">
        <v>60</v>
      </c>
      <c r="B68" s="18" t="s">
        <v>99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5"/>
      <c r="K68" s="22">
        <f>+L68</f>
        <v>0.7</v>
      </c>
      <c r="L68" s="20">
        <v>0.7</v>
      </c>
      <c r="M68" s="86"/>
      <c r="N68" s="85"/>
      <c r="O68" s="22">
        <f t="shared" si="11"/>
        <v>10.170999999999999</v>
      </c>
      <c r="P68" s="20">
        <v>10.170999999999999</v>
      </c>
      <c r="Q68" s="20">
        <v>7.4240000000000004</v>
      </c>
      <c r="R68" s="23"/>
      <c r="S68" s="19"/>
      <c r="T68" s="20"/>
      <c r="U68" s="20"/>
      <c r="V68" s="23"/>
    </row>
    <row r="69" spans="1:22" x14ac:dyDescent="0.2">
      <c r="A69" s="83">
        <v>61</v>
      </c>
      <c r="B69" s="18" t="s">
        <v>100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5"/>
      <c r="K69" s="88"/>
      <c r="L69" s="86"/>
      <c r="M69" s="86"/>
      <c r="N69" s="85"/>
      <c r="O69" s="22">
        <f t="shared" si="11"/>
        <v>135.88800000000001</v>
      </c>
      <c r="P69" s="20">
        <v>135.88800000000001</v>
      </c>
      <c r="Q69" s="20">
        <v>102.321</v>
      </c>
      <c r="R69" s="23"/>
      <c r="S69" s="19">
        <f t="shared" si="12"/>
        <v>14.5</v>
      </c>
      <c r="T69" s="20">
        <v>14.5</v>
      </c>
      <c r="U69" s="20"/>
      <c r="V69" s="23"/>
    </row>
    <row r="70" spans="1:22" x14ac:dyDescent="0.2">
      <c r="A70" s="83">
        <v>62</v>
      </c>
      <c r="B70" s="18" t="s">
        <v>19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5"/>
      <c r="K70" s="88"/>
      <c r="L70" s="86"/>
      <c r="M70" s="86"/>
      <c r="N70" s="85"/>
      <c r="O70" s="22">
        <f>P70+R70</f>
        <v>991.77499999999998</v>
      </c>
      <c r="P70" s="20">
        <v>991.77499999999998</v>
      </c>
      <c r="Q70" s="20">
        <v>742.37699999999995</v>
      </c>
      <c r="R70" s="23"/>
      <c r="S70" s="19">
        <f>+T70+V70</f>
        <v>75</v>
      </c>
      <c r="T70" s="20">
        <v>74</v>
      </c>
      <c r="U70" s="20"/>
      <c r="V70" s="23">
        <v>1</v>
      </c>
    </row>
    <row r="71" spans="1:22" x14ac:dyDescent="0.2">
      <c r="A71" s="83">
        <v>63</v>
      </c>
      <c r="B71" s="18" t="s">
        <v>146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23"/>
      <c r="K71" s="22"/>
      <c r="L71" s="20"/>
      <c r="M71" s="20"/>
      <c r="N71" s="23"/>
      <c r="O71" s="22"/>
      <c r="P71" s="20"/>
      <c r="Q71" s="20"/>
      <c r="R71" s="23"/>
      <c r="S71" s="19">
        <f>+T71+V71</f>
        <v>10</v>
      </c>
      <c r="T71" s="20">
        <v>9</v>
      </c>
      <c r="U71" s="20"/>
      <c r="V71" s="23">
        <v>1</v>
      </c>
    </row>
    <row r="72" spans="1:22" x14ac:dyDescent="0.2">
      <c r="A72" s="83">
        <v>64</v>
      </c>
      <c r="B72" s="18" t="s">
        <v>101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23">
        <v>5.69</v>
      </c>
      <c r="K72" s="88"/>
      <c r="L72" s="86"/>
      <c r="M72" s="86"/>
      <c r="N72" s="85"/>
      <c r="O72" s="22">
        <f>P72+R72</f>
        <v>839.62400000000002</v>
      </c>
      <c r="P72" s="20">
        <v>839.62400000000002</v>
      </c>
      <c r="Q72" s="20">
        <v>624.60199999999998</v>
      </c>
      <c r="R72" s="23"/>
      <c r="S72" s="19">
        <f t="shared" si="12"/>
        <v>39</v>
      </c>
      <c r="T72" s="20">
        <v>39</v>
      </c>
      <c r="U72" s="20"/>
      <c r="V72" s="23"/>
    </row>
    <row r="73" spans="1:22" x14ac:dyDescent="0.2">
      <c r="A73" s="83">
        <f>+A72+1</f>
        <v>65</v>
      </c>
      <c r="B73" s="18" t="s">
        <v>20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23"/>
      <c r="K73" s="88"/>
      <c r="L73" s="86"/>
      <c r="M73" s="86"/>
      <c r="N73" s="85"/>
      <c r="O73" s="22">
        <f t="shared" si="11"/>
        <v>453.82100000000003</v>
      </c>
      <c r="P73" s="20">
        <v>453.82100000000003</v>
      </c>
      <c r="Q73" s="20">
        <v>339.96199999999999</v>
      </c>
      <c r="R73" s="23"/>
      <c r="S73" s="19">
        <f t="shared" si="12"/>
        <v>15</v>
      </c>
      <c r="T73" s="20">
        <v>15</v>
      </c>
      <c r="U73" s="20"/>
      <c r="V73" s="23"/>
    </row>
    <row r="74" spans="1:22" x14ac:dyDescent="0.2">
      <c r="A74" s="83">
        <f>+A73+1</f>
        <v>66</v>
      </c>
      <c r="B74" s="47" t="s">
        <v>147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23"/>
      <c r="K74" s="22"/>
      <c r="L74" s="20"/>
      <c r="M74" s="20"/>
      <c r="N74" s="23"/>
      <c r="O74" s="22"/>
      <c r="P74" s="20"/>
      <c r="Q74" s="20"/>
      <c r="R74" s="23"/>
      <c r="S74" s="19">
        <f t="shared" si="12"/>
        <v>4.5</v>
      </c>
      <c r="T74" s="20">
        <v>4.5</v>
      </c>
      <c r="U74" s="20">
        <v>2.069</v>
      </c>
      <c r="V74" s="23"/>
    </row>
    <row r="75" spans="1:22" x14ac:dyDescent="0.2">
      <c r="A75" s="83">
        <f>+A74+1</f>
        <v>67</v>
      </c>
      <c r="B75" s="18" t="s">
        <v>103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23"/>
      <c r="K75" s="88"/>
      <c r="L75" s="86"/>
      <c r="M75" s="86"/>
      <c r="N75" s="85"/>
      <c r="O75" s="22">
        <f t="shared" si="11"/>
        <v>187.41300000000001</v>
      </c>
      <c r="P75" s="20">
        <v>187.41300000000001</v>
      </c>
      <c r="Q75" s="20">
        <v>140.76</v>
      </c>
      <c r="R75" s="23"/>
      <c r="S75" s="19">
        <f t="shared" si="12"/>
        <v>18</v>
      </c>
      <c r="T75" s="20">
        <v>18</v>
      </c>
      <c r="U75" s="20"/>
      <c r="V75" s="23"/>
    </row>
    <row r="76" spans="1:22" x14ac:dyDescent="0.2">
      <c r="A76" s="83">
        <f>+A75+1</f>
        <v>68</v>
      </c>
      <c r="B76" s="18" t="s">
        <v>21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5"/>
      <c r="K76" s="88"/>
      <c r="L76" s="86"/>
      <c r="M76" s="86"/>
      <c r="N76" s="85"/>
      <c r="O76" s="22">
        <f t="shared" si="11"/>
        <v>379.91399999999999</v>
      </c>
      <c r="P76" s="20">
        <v>379.91399999999999</v>
      </c>
      <c r="Q76" s="20">
        <v>284.85700000000003</v>
      </c>
      <c r="R76" s="23"/>
      <c r="S76" s="19">
        <f t="shared" si="12"/>
        <v>14.5</v>
      </c>
      <c r="T76" s="20">
        <v>14.5</v>
      </c>
      <c r="U76" s="20"/>
      <c r="V76" s="23"/>
    </row>
    <row r="77" spans="1:22" x14ac:dyDescent="0.2">
      <c r="A77" s="83">
        <f>+A76+1</f>
        <v>69</v>
      </c>
      <c r="B77" s="18" t="s">
        <v>148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23"/>
      <c r="K77" s="22"/>
      <c r="L77" s="20"/>
      <c r="M77" s="20"/>
      <c r="N77" s="23"/>
      <c r="O77" s="22">
        <f t="shared" si="11"/>
        <v>44.892000000000003</v>
      </c>
      <c r="P77" s="20">
        <v>44.892000000000003</v>
      </c>
      <c r="Q77" s="20">
        <v>33.198</v>
      </c>
      <c r="R77" s="23"/>
      <c r="S77" s="19">
        <f t="shared" si="12"/>
        <v>7.2</v>
      </c>
      <c r="T77" s="20">
        <v>7.2</v>
      </c>
      <c r="U77" s="20"/>
      <c r="V77" s="23"/>
    </row>
    <row r="78" spans="1:22" x14ac:dyDescent="0.2">
      <c r="A78" s="83">
        <v>70</v>
      </c>
      <c r="B78" s="47" t="s">
        <v>149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23"/>
      <c r="K78" s="22"/>
      <c r="L78" s="20"/>
      <c r="M78" s="20"/>
      <c r="N78" s="23"/>
      <c r="O78" s="22"/>
      <c r="P78" s="20"/>
      <c r="Q78" s="20"/>
      <c r="R78" s="23"/>
      <c r="S78" s="19">
        <f t="shared" si="12"/>
        <v>1.512</v>
      </c>
      <c r="T78" s="20">
        <v>1.512</v>
      </c>
      <c r="U78" s="20">
        <v>0.69599999999999995</v>
      </c>
      <c r="V78" s="23"/>
    </row>
    <row r="79" spans="1:22" x14ac:dyDescent="0.2">
      <c r="A79" s="83">
        <f t="shared" ref="A79:A142" si="19">+A78+1</f>
        <v>71</v>
      </c>
      <c r="B79" s="18" t="s">
        <v>22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23">
        <v>1.129</v>
      </c>
      <c r="K79" s="88"/>
      <c r="L79" s="86"/>
      <c r="M79" s="86"/>
      <c r="N79" s="85"/>
      <c r="O79" s="22">
        <f t="shared" si="11"/>
        <v>428.745</v>
      </c>
      <c r="P79" s="20">
        <v>428.745</v>
      </c>
      <c r="Q79" s="20">
        <v>321.50599999999997</v>
      </c>
      <c r="R79" s="23"/>
      <c r="S79" s="19">
        <f t="shared" si="12"/>
        <v>23</v>
      </c>
      <c r="T79" s="20">
        <v>23</v>
      </c>
      <c r="U79" s="20"/>
      <c r="V79" s="23"/>
    </row>
    <row r="80" spans="1:22" x14ac:dyDescent="0.2">
      <c r="A80" s="83">
        <f t="shared" si="19"/>
        <v>72</v>
      </c>
      <c r="B80" s="47" t="s">
        <v>150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23"/>
      <c r="K80" s="22"/>
      <c r="L80" s="20"/>
      <c r="M80" s="20"/>
      <c r="N80" s="23"/>
      <c r="O80" s="22"/>
      <c r="P80" s="20"/>
      <c r="Q80" s="20"/>
      <c r="R80" s="23"/>
      <c r="S80" s="19">
        <f t="shared" si="12"/>
        <v>1.6</v>
      </c>
      <c r="T80" s="20">
        <v>1.6</v>
      </c>
      <c r="U80" s="20">
        <v>0.73599999999999999</v>
      </c>
      <c r="V80" s="23"/>
    </row>
    <row r="81" spans="1:22" x14ac:dyDescent="0.2">
      <c r="A81" s="83">
        <f t="shared" si="19"/>
        <v>73</v>
      </c>
      <c r="B81" s="18" t="s">
        <v>106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5"/>
      <c r="K81" s="88"/>
      <c r="L81" s="86"/>
      <c r="M81" s="86"/>
      <c r="N81" s="85"/>
      <c r="O81" s="22">
        <f t="shared" si="11"/>
        <v>405.93099999999998</v>
      </c>
      <c r="P81" s="20">
        <v>405.93099999999998</v>
      </c>
      <c r="Q81" s="20">
        <v>304.42599999999999</v>
      </c>
      <c r="R81" s="85"/>
      <c r="S81" s="19">
        <f>+T81</f>
        <v>31.4</v>
      </c>
      <c r="T81" s="20">
        <v>31.4</v>
      </c>
      <c r="U81" s="20"/>
      <c r="V81" s="23"/>
    </row>
    <row r="82" spans="1:22" x14ac:dyDescent="0.2">
      <c r="A82" s="83">
        <f t="shared" si="19"/>
        <v>74</v>
      </c>
      <c r="B82" s="18" t="s">
        <v>34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23"/>
      <c r="K82" s="22">
        <f>L82+N82</f>
        <v>136.1</v>
      </c>
      <c r="L82" s="20">
        <v>136.1</v>
      </c>
      <c r="M82" s="20">
        <v>82.593000000000004</v>
      </c>
      <c r="N82" s="23"/>
      <c r="O82" s="22">
        <f t="shared" si="11"/>
        <v>165.31899999999999</v>
      </c>
      <c r="P82" s="20">
        <v>165.31899999999999</v>
      </c>
      <c r="Q82" s="20">
        <v>125.039</v>
      </c>
      <c r="R82" s="23"/>
      <c r="S82" s="19">
        <f>+T82</f>
        <v>7.4</v>
      </c>
      <c r="T82" s="20">
        <v>7.4</v>
      </c>
      <c r="U82" s="20"/>
      <c r="V82" s="23"/>
    </row>
    <row r="83" spans="1:22" x14ac:dyDescent="0.2">
      <c r="A83" s="83">
        <v>75</v>
      </c>
      <c r="B83" s="18" t="s">
        <v>107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5"/>
      <c r="K83" s="88"/>
      <c r="L83" s="86"/>
      <c r="M83" s="86"/>
      <c r="N83" s="85"/>
      <c r="O83" s="22">
        <f t="shared" si="11"/>
        <v>25.704999999999998</v>
      </c>
      <c r="P83" s="20">
        <v>25.704999999999998</v>
      </c>
      <c r="Q83" s="20">
        <v>19.7</v>
      </c>
      <c r="R83" s="23"/>
      <c r="S83" s="19">
        <f>+T83+V83</f>
        <v>28.5</v>
      </c>
      <c r="T83" s="20">
        <v>28.5</v>
      </c>
      <c r="U83" s="20">
        <v>12.416</v>
      </c>
      <c r="V83" s="23"/>
    </row>
    <row r="84" spans="1:22" x14ac:dyDescent="0.2">
      <c r="A84" s="83">
        <f t="shared" si="19"/>
        <v>76</v>
      </c>
      <c r="B84" s="18" t="s">
        <v>32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5"/>
      <c r="K84" s="88"/>
      <c r="L84" s="86"/>
      <c r="M84" s="86"/>
      <c r="N84" s="85"/>
      <c r="O84" s="22">
        <f t="shared" si="11"/>
        <v>13.775</v>
      </c>
      <c r="P84" s="20">
        <v>13.775</v>
      </c>
      <c r="Q84" s="20">
        <v>10.557</v>
      </c>
      <c r="R84" s="23"/>
      <c r="S84" s="19">
        <f t="shared" ref="S84:S89" si="23">T84+V84</f>
        <v>11.5</v>
      </c>
      <c r="T84" s="20">
        <v>11.5</v>
      </c>
      <c r="U84" s="20">
        <v>4.6900000000000004</v>
      </c>
      <c r="V84" s="23"/>
    </row>
    <row r="85" spans="1:22" x14ac:dyDescent="0.2">
      <c r="A85" s="83">
        <f t="shared" si="19"/>
        <v>77</v>
      </c>
      <c r="B85" s="47" t="s">
        <v>23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5"/>
      <c r="K85" s="88"/>
      <c r="L85" s="86"/>
      <c r="M85" s="86"/>
      <c r="N85" s="85"/>
      <c r="O85" s="22"/>
      <c r="P85" s="20"/>
      <c r="Q85" s="20"/>
      <c r="R85" s="23"/>
      <c r="S85" s="19">
        <f t="shared" si="23"/>
        <v>21</v>
      </c>
      <c r="T85" s="20">
        <v>21</v>
      </c>
      <c r="U85" s="20"/>
      <c r="V85" s="23"/>
    </row>
    <row r="86" spans="1:22" x14ac:dyDescent="0.2">
      <c r="A86" s="83">
        <v>78</v>
      </c>
      <c r="B86" s="47" t="s">
        <v>151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5"/>
      <c r="K86" s="88"/>
      <c r="L86" s="86"/>
      <c r="M86" s="86"/>
      <c r="N86" s="85"/>
      <c r="O86" s="22">
        <f t="shared" si="11"/>
        <v>57.869</v>
      </c>
      <c r="P86" s="20">
        <v>57.869</v>
      </c>
      <c r="Q86" s="20">
        <v>44.350999999999999</v>
      </c>
      <c r="R86" s="23"/>
      <c r="S86" s="19">
        <f t="shared" si="23"/>
        <v>1</v>
      </c>
      <c r="T86" s="20">
        <v>1</v>
      </c>
      <c r="U86" s="20"/>
      <c r="V86" s="23"/>
    </row>
    <row r="87" spans="1:22" x14ac:dyDescent="0.2">
      <c r="A87" s="83">
        <f t="shared" si="19"/>
        <v>79</v>
      </c>
      <c r="B87" s="18" t="s">
        <v>108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5"/>
      <c r="K87" s="88"/>
      <c r="L87" s="86"/>
      <c r="M87" s="86"/>
      <c r="N87" s="85"/>
      <c r="O87" s="22">
        <f t="shared" si="11"/>
        <v>56.302999999999997</v>
      </c>
      <c r="P87" s="20">
        <v>56.302999999999997</v>
      </c>
      <c r="Q87" s="20">
        <v>41.646000000000001</v>
      </c>
      <c r="R87" s="23"/>
      <c r="S87" s="19">
        <f t="shared" si="23"/>
        <v>11.7</v>
      </c>
      <c r="T87" s="20">
        <v>11.7</v>
      </c>
      <c r="U87" s="20">
        <v>1.196</v>
      </c>
      <c r="V87" s="23"/>
    </row>
    <row r="88" spans="1:22" x14ac:dyDescent="0.2">
      <c r="A88" s="83">
        <v>80</v>
      </c>
      <c r="B88" s="18" t="s">
        <v>152</v>
      </c>
      <c r="C88" s="28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5"/>
      <c r="K88" s="88"/>
      <c r="L88" s="86"/>
      <c r="M88" s="86"/>
      <c r="N88" s="85"/>
      <c r="O88" s="22">
        <f t="shared" si="11"/>
        <v>24.588999999999999</v>
      </c>
      <c r="P88" s="20">
        <v>24.588999999999999</v>
      </c>
      <c r="Q88" s="20">
        <v>18.178000000000001</v>
      </c>
      <c r="R88" s="23"/>
      <c r="S88" s="19">
        <f t="shared" si="23"/>
        <v>3.1</v>
      </c>
      <c r="T88" s="20">
        <v>3.1</v>
      </c>
      <c r="U88" s="20"/>
      <c r="V88" s="23"/>
    </row>
    <row r="89" spans="1:22" x14ac:dyDescent="0.2">
      <c r="A89" s="83">
        <v>81</v>
      </c>
      <c r="B89" s="47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23"/>
      <c r="K89" s="88"/>
      <c r="L89" s="86"/>
      <c r="M89" s="86"/>
      <c r="N89" s="85"/>
      <c r="O89" s="22">
        <f t="shared" si="11"/>
        <v>14.457000000000001</v>
      </c>
      <c r="P89" s="20">
        <v>14.457000000000001</v>
      </c>
      <c r="Q89" s="20">
        <v>11.08</v>
      </c>
      <c r="R89" s="23"/>
      <c r="S89" s="19">
        <f t="shared" si="23"/>
        <v>0</v>
      </c>
      <c r="T89" s="20"/>
      <c r="U89" s="20"/>
      <c r="V89" s="23"/>
    </row>
    <row r="90" spans="1:22" x14ac:dyDescent="0.2">
      <c r="A90" s="83">
        <v>82</v>
      </c>
      <c r="B90" s="32" t="s">
        <v>153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23"/>
      <c r="K90" s="88"/>
      <c r="L90" s="86"/>
      <c r="M90" s="86"/>
      <c r="N90" s="85"/>
      <c r="O90" s="22"/>
      <c r="P90" s="20"/>
      <c r="Q90" s="20"/>
      <c r="R90" s="23"/>
      <c r="S90" s="19"/>
      <c r="T90" s="20"/>
      <c r="U90" s="20"/>
      <c r="V90" s="23"/>
    </row>
    <row r="91" spans="1:22" x14ac:dyDescent="0.2">
      <c r="A91" s="83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5"/>
      <c r="K91" s="88"/>
      <c r="L91" s="86"/>
      <c r="M91" s="86"/>
      <c r="N91" s="85"/>
      <c r="O91" s="22"/>
      <c r="P91" s="20"/>
      <c r="Q91" s="20"/>
      <c r="R91" s="23"/>
      <c r="S91" s="19"/>
      <c r="T91" s="20"/>
      <c r="U91" s="20"/>
      <c r="V91" s="23"/>
    </row>
    <row r="92" spans="1:22" x14ac:dyDescent="0.2">
      <c r="A92" s="83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5"/>
      <c r="K92" s="88"/>
      <c r="L92" s="86"/>
      <c r="M92" s="86"/>
      <c r="N92" s="85"/>
      <c r="O92" s="22"/>
      <c r="P92" s="20"/>
      <c r="Q92" s="20"/>
      <c r="R92" s="23"/>
      <c r="S92" s="19"/>
      <c r="T92" s="20"/>
      <c r="U92" s="20"/>
      <c r="V92" s="23"/>
    </row>
    <row r="93" spans="1:22" x14ac:dyDescent="0.2">
      <c r="A93" s="83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23"/>
      <c r="K93" s="88"/>
      <c r="L93" s="86"/>
      <c r="M93" s="86"/>
      <c r="N93" s="85"/>
      <c r="O93" s="22"/>
      <c r="P93" s="20"/>
      <c r="Q93" s="20"/>
      <c r="R93" s="23"/>
      <c r="S93" s="92"/>
      <c r="T93" s="16"/>
      <c r="U93" s="16"/>
      <c r="V93" s="25"/>
    </row>
    <row r="94" spans="1:22" x14ac:dyDescent="0.2">
      <c r="A94" s="83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5"/>
      <c r="K94" s="88"/>
      <c r="L94" s="86"/>
      <c r="M94" s="86"/>
      <c r="N94" s="85"/>
      <c r="O94" s="22"/>
      <c r="P94" s="20"/>
      <c r="Q94" s="20"/>
      <c r="R94" s="23"/>
      <c r="S94" s="92"/>
      <c r="T94" s="16"/>
      <c r="U94" s="16"/>
      <c r="V94" s="25"/>
    </row>
    <row r="95" spans="1:22" x14ac:dyDescent="0.2">
      <c r="A95" s="83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5"/>
      <c r="K95" s="88"/>
      <c r="L95" s="86"/>
      <c r="M95" s="86"/>
      <c r="N95" s="85"/>
      <c r="O95" s="22"/>
      <c r="P95" s="20"/>
      <c r="Q95" s="20"/>
      <c r="R95" s="23"/>
      <c r="S95" s="92"/>
      <c r="T95" s="16"/>
      <c r="U95" s="16"/>
      <c r="V95" s="25"/>
    </row>
    <row r="96" spans="1:22" x14ac:dyDescent="0.2">
      <c r="A96" s="83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5"/>
      <c r="K96" s="88"/>
      <c r="L96" s="86"/>
      <c r="M96" s="86"/>
      <c r="N96" s="85"/>
      <c r="O96" s="22"/>
      <c r="P96" s="20"/>
      <c r="Q96" s="20"/>
      <c r="R96" s="23"/>
      <c r="S96" s="92"/>
      <c r="T96" s="16"/>
      <c r="U96" s="16"/>
      <c r="V96" s="25"/>
    </row>
    <row r="97" spans="1:22" x14ac:dyDescent="0.2">
      <c r="A97" s="83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5"/>
      <c r="K97" s="88"/>
      <c r="L97" s="86"/>
      <c r="M97" s="86"/>
      <c r="N97" s="85"/>
      <c r="O97" s="22"/>
      <c r="P97" s="20"/>
      <c r="Q97" s="20"/>
      <c r="R97" s="23"/>
      <c r="S97" s="92"/>
      <c r="T97" s="16"/>
      <c r="U97" s="16"/>
      <c r="V97" s="25"/>
    </row>
    <row r="98" spans="1:22" ht="13.5" thickBot="1" x14ac:dyDescent="0.25">
      <c r="A98" s="112">
        <f t="shared" si="19"/>
        <v>90</v>
      </c>
      <c r="B98" s="35" t="s">
        <v>28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3"/>
      <c r="L98" s="114"/>
      <c r="M98" s="114"/>
      <c r="N98" s="115"/>
      <c r="O98" s="50"/>
      <c r="P98" s="49"/>
      <c r="Q98" s="49"/>
      <c r="R98" s="52"/>
      <c r="S98" s="116"/>
      <c r="T98" s="117"/>
      <c r="U98" s="117"/>
      <c r="V98" s="51"/>
    </row>
    <row r="99" spans="1:22" ht="45.75" thickBot="1" x14ac:dyDescent="0.3">
      <c r="A99" s="63">
        <f t="shared" si="19"/>
        <v>91</v>
      </c>
      <c r="B99" s="64" t="s">
        <v>154</v>
      </c>
      <c r="C99" s="118">
        <f>G99+K99+O99+S99</f>
        <v>65.314999999999998</v>
      </c>
      <c r="D99" s="119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0"/>
      <c r="L99" s="121"/>
      <c r="M99" s="121"/>
      <c r="N99" s="99"/>
      <c r="O99" s="120"/>
      <c r="P99" s="121"/>
      <c r="Q99" s="121"/>
      <c r="R99" s="99"/>
      <c r="S99" s="59">
        <f>S100+SUM(S111:S133)+S135+S138+S139</f>
        <v>4.4000000000000004</v>
      </c>
      <c r="T99" s="119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5.5" x14ac:dyDescent="0.2">
      <c r="A100" s="68">
        <f t="shared" si="19"/>
        <v>92</v>
      </c>
      <c r="B100" s="122" t="s">
        <v>155</v>
      </c>
      <c r="C100" s="80">
        <f t="shared" si="20"/>
        <v>0</v>
      </c>
      <c r="D100" s="75">
        <f t="shared" si="20"/>
        <v>0</v>
      </c>
      <c r="E100" s="75"/>
      <c r="F100" s="79"/>
      <c r="G100" s="123">
        <f>SUM(G101:G110)-G104-G105</f>
        <v>0</v>
      </c>
      <c r="H100" s="103">
        <f>SUM(H101:H110)-H104-H105</f>
        <v>0</v>
      </c>
      <c r="I100" s="103"/>
      <c r="J100" s="104"/>
      <c r="K100" s="124"/>
      <c r="L100" s="109"/>
      <c r="M100" s="109"/>
      <c r="N100" s="105"/>
      <c r="O100" s="124"/>
      <c r="P100" s="109"/>
      <c r="Q100" s="109"/>
      <c r="R100" s="105"/>
      <c r="S100" s="124"/>
      <c r="T100" s="109"/>
      <c r="U100" s="109"/>
      <c r="V100" s="105"/>
    </row>
    <row r="101" spans="1:22" x14ac:dyDescent="0.2">
      <c r="A101" s="83">
        <f t="shared" si="19"/>
        <v>93</v>
      </c>
      <c r="B101" s="33" t="s">
        <v>156</v>
      </c>
      <c r="C101" s="13">
        <f t="shared" si="20"/>
        <v>0</v>
      </c>
      <c r="D101" s="86">
        <f t="shared" si="20"/>
        <v>0</v>
      </c>
      <c r="E101" s="86"/>
      <c r="F101" s="87"/>
      <c r="G101" s="88">
        <f t="shared" si="24"/>
        <v>0</v>
      </c>
      <c r="H101" s="86"/>
      <c r="I101" s="86"/>
      <c r="J101" s="85"/>
      <c r="K101" s="88"/>
      <c r="L101" s="86"/>
      <c r="M101" s="86"/>
      <c r="N101" s="85"/>
      <c r="O101" s="88"/>
      <c r="P101" s="86"/>
      <c r="Q101" s="86"/>
      <c r="R101" s="85"/>
      <c r="S101" s="88"/>
      <c r="T101" s="86"/>
      <c r="U101" s="86"/>
      <c r="V101" s="85"/>
    </row>
    <row r="102" spans="1:22" x14ac:dyDescent="0.2">
      <c r="A102" s="83">
        <f t="shared" si="19"/>
        <v>94</v>
      </c>
      <c r="B102" s="33" t="s">
        <v>157</v>
      </c>
      <c r="C102" s="13">
        <f t="shared" si="20"/>
        <v>0</v>
      </c>
      <c r="D102" s="86">
        <f t="shared" si="20"/>
        <v>0</v>
      </c>
      <c r="E102" s="86"/>
      <c r="F102" s="87"/>
      <c r="G102" s="88">
        <f t="shared" si="24"/>
        <v>0</v>
      </c>
      <c r="H102" s="86"/>
      <c r="I102" s="86"/>
      <c r="J102" s="85"/>
      <c r="K102" s="88"/>
      <c r="L102" s="86"/>
      <c r="M102" s="86"/>
      <c r="N102" s="85"/>
      <c r="O102" s="88"/>
      <c r="P102" s="86"/>
      <c r="Q102" s="86"/>
      <c r="R102" s="85"/>
      <c r="S102" s="88"/>
      <c r="T102" s="86"/>
      <c r="U102" s="86"/>
      <c r="V102" s="85"/>
    </row>
    <row r="103" spans="1:22" x14ac:dyDescent="0.2">
      <c r="A103" s="83">
        <v>95</v>
      </c>
      <c r="B103" s="111" t="s">
        <v>158</v>
      </c>
      <c r="C103" s="13">
        <f t="shared" si="20"/>
        <v>0</v>
      </c>
      <c r="D103" s="86">
        <f t="shared" si="20"/>
        <v>0</v>
      </c>
      <c r="E103" s="86"/>
      <c r="F103" s="87"/>
      <c r="G103" s="88">
        <f t="shared" si="24"/>
        <v>0</v>
      </c>
      <c r="H103" s="86"/>
      <c r="I103" s="86"/>
      <c r="J103" s="85"/>
      <c r="K103" s="88"/>
      <c r="L103" s="86"/>
      <c r="M103" s="86"/>
      <c r="N103" s="85"/>
      <c r="O103" s="88"/>
      <c r="P103" s="86"/>
      <c r="Q103" s="86"/>
      <c r="R103" s="85"/>
      <c r="S103" s="88"/>
      <c r="T103" s="86"/>
      <c r="U103" s="86"/>
      <c r="V103" s="85"/>
    </row>
    <row r="104" spans="1:22" x14ac:dyDescent="0.2">
      <c r="A104" s="83">
        <f t="shared" si="19"/>
        <v>96</v>
      </c>
      <c r="B104" s="111" t="s">
        <v>159</v>
      </c>
      <c r="C104" s="13">
        <f t="shared" si="20"/>
        <v>0</v>
      </c>
      <c r="D104" s="86">
        <f t="shared" si="20"/>
        <v>0</v>
      </c>
      <c r="E104" s="86"/>
      <c r="F104" s="87"/>
      <c r="G104" s="88">
        <f t="shared" si="24"/>
        <v>0</v>
      </c>
      <c r="H104" s="86"/>
      <c r="I104" s="86"/>
      <c r="J104" s="85"/>
      <c r="K104" s="88"/>
      <c r="L104" s="86"/>
      <c r="M104" s="86"/>
      <c r="N104" s="85"/>
      <c r="O104" s="88"/>
      <c r="P104" s="86"/>
      <c r="Q104" s="86"/>
      <c r="R104" s="85"/>
      <c r="S104" s="88"/>
      <c r="T104" s="86"/>
      <c r="U104" s="86"/>
      <c r="V104" s="85"/>
    </row>
    <row r="105" spans="1:22" x14ac:dyDescent="0.2">
      <c r="A105" s="83">
        <v>97</v>
      </c>
      <c r="B105" s="111" t="s">
        <v>160</v>
      </c>
      <c r="C105" s="13">
        <f t="shared" si="20"/>
        <v>0</v>
      </c>
      <c r="D105" s="86">
        <f t="shared" si="20"/>
        <v>0</v>
      </c>
      <c r="E105" s="86"/>
      <c r="F105" s="87"/>
      <c r="G105" s="88">
        <f t="shared" si="24"/>
        <v>0</v>
      </c>
      <c r="H105" s="86"/>
      <c r="I105" s="86"/>
      <c r="J105" s="85"/>
      <c r="K105" s="88"/>
      <c r="L105" s="86"/>
      <c r="M105" s="86"/>
      <c r="N105" s="85"/>
      <c r="O105" s="88"/>
      <c r="P105" s="86"/>
      <c r="Q105" s="86"/>
      <c r="R105" s="85"/>
      <c r="S105" s="88"/>
      <c r="T105" s="86"/>
      <c r="U105" s="86"/>
      <c r="V105" s="85"/>
    </row>
    <row r="106" spans="1:22" x14ac:dyDescent="0.2">
      <c r="A106" s="83">
        <v>98</v>
      </c>
      <c r="B106" s="33" t="s">
        <v>161</v>
      </c>
      <c r="C106" s="13">
        <f t="shared" si="20"/>
        <v>0</v>
      </c>
      <c r="D106" s="86">
        <f t="shared" si="20"/>
        <v>0</v>
      </c>
      <c r="E106" s="86"/>
      <c r="F106" s="87"/>
      <c r="G106" s="88">
        <f t="shared" si="24"/>
        <v>0</v>
      </c>
      <c r="H106" s="86"/>
      <c r="I106" s="86"/>
      <c r="J106" s="85"/>
      <c r="K106" s="88"/>
      <c r="L106" s="86"/>
      <c r="M106" s="86"/>
      <c r="N106" s="85"/>
      <c r="O106" s="88"/>
      <c r="P106" s="86"/>
      <c r="Q106" s="86"/>
      <c r="R106" s="85"/>
      <c r="S106" s="88"/>
      <c r="T106" s="86"/>
      <c r="U106" s="86"/>
      <c r="V106" s="85"/>
    </row>
    <row r="107" spans="1:22" x14ac:dyDescent="0.2">
      <c r="A107" s="83">
        <v>99</v>
      </c>
      <c r="B107" s="33" t="s">
        <v>162</v>
      </c>
      <c r="C107" s="13">
        <f t="shared" si="20"/>
        <v>0</v>
      </c>
      <c r="D107" s="86">
        <f t="shared" si="20"/>
        <v>0</v>
      </c>
      <c r="E107" s="86"/>
      <c r="F107" s="87"/>
      <c r="G107" s="88">
        <f t="shared" si="24"/>
        <v>0</v>
      </c>
      <c r="H107" s="86"/>
      <c r="I107" s="86"/>
      <c r="J107" s="85"/>
      <c r="K107" s="88"/>
      <c r="L107" s="86"/>
      <c r="M107" s="86"/>
      <c r="N107" s="85"/>
      <c r="O107" s="88"/>
      <c r="P107" s="86"/>
      <c r="Q107" s="86"/>
      <c r="R107" s="85"/>
      <c r="S107" s="88"/>
      <c r="T107" s="86"/>
      <c r="U107" s="86"/>
      <c r="V107" s="85"/>
    </row>
    <row r="108" spans="1:22" x14ac:dyDescent="0.2">
      <c r="A108" s="83">
        <v>100</v>
      </c>
      <c r="B108" s="33" t="s">
        <v>163</v>
      </c>
      <c r="C108" s="13">
        <f t="shared" si="20"/>
        <v>0</v>
      </c>
      <c r="D108" s="86">
        <f t="shared" si="20"/>
        <v>0</v>
      </c>
      <c r="E108" s="86"/>
      <c r="F108" s="87"/>
      <c r="G108" s="88">
        <f t="shared" si="24"/>
        <v>0</v>
      </c>
      <c r="H108" s="86"/>
      <c r="I108" s="86"/>
      <c r="J108" s="85"/>
      <c r="K108" s="88"/>
      <c r="L108" s="86"/>
      <c r="M108" s="86"/>
      <c r="N108" s="85"/>
      <c r="O108" s="88"/>
      <c r="P108" s="86"/>
      <c r="Q108" s="86"/>
      <c r="R108" s="85"/>
      <c r="S108" s="88"/>
      <c r="T108" s="86"/>
      <c r="U108" s="86"/>
      <c r="V108" s="85"/>
    </row>
    <row r="109" spans="1:22" x14ac:dyDescent="0.2">
      <c r="A109" s="83">
        <v>101</v>
      </c>
      <c r="B109" s="33" t="s">
        <v>164</v>
      </c>
      <c r="C109" s="13">
        <f t="shared" si="20"/>
        <v>0</v>
      </c>
      <c r="D109" s="86">
        <f t="shared" si="20"/>
        <v>0</v>
      </c>
      <c r="E109" s="86"/>
      <c r="F109" s="87"/>
      <c r="G109" s="88">
        <f t="shared" si="24"/>
        <v>0</v>
      </c>
      <c r="H109" s="86"/>
      <c r="I109" s="86"/>
      <c r="J109" s="85"/>
      <c r="K109" s="88"/>
      <c r="L109" s="86"/>
      <c r="M109" s="86"/>
      <c r="N109" s="85"/>
      <c r="O109" s="88"/>
      <c r="P109" s="86"/>
      <c r="Q109" s="86"/>
      <c r="R109" s="85"/>
      <c r="S109" s="88"/>
      <c r="T109" s="86"/>
      <c r="U109" s="86"/>
      <c r="V109" s="85"/>
    </row>
    <row r="110" spans="1:22" x14ac:dyDescent="0.2">
      <c r="A110" s="83">
        <v>102</v>
      </c>
      <c r="B110" s="33" t="s">
        <v>165</v>
      </c>
      <c r="C110" s="13">
        <f t="shared" si="20"/>
        <v>0</v>
      </c>
      <c r="D110" s="86">
        <f t="shared" si="20"/>
        <v>0</v>
      </c>
      <c r="E110" s="86"/>
      <c r="F110" s="87"/>
      <c r="G110" s="88">
        <f t="shared" si="24"/>
        <v>0</v>
      </c>
      <c r="H110" s="86"/>
      <c r="I110" s="86"/>
      <c r="J110" s="85"/>
      <c r="K110" s="88"/>
      <c r="L110" s="86"/>
      <c r="M110" s="86"/>
      <c r="N110" s="85"/>
      <c r="O110" s="88"/>
      <c r="P110" s="86"/>
      <c r="Q110" s="86"/>
      <c r="R110" s="85"/>
      <c r="S110" s="88"/>
      <c r="T110" s="86"/>
      <c r="U110" s="86"/>
      <c r="V110" s="85"/>
    </row>
    <row r="111" spans="1:22" x14ac:dyDescent="0.2">
      <c r="A111" s="83">
        <v>103</v>
      </c>
      <c r="B111" s="18" t="s">
        <v>3</v>
      </c>
      <c r="C111" s="31">
        <f t="shared" si="20"/>
        <v>0</v>
      </c>
      <c r="D111" s="125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23"/>
      <c r="K111" s="88"/>
      <c r="L111" s="86"/>
      <c r="M111" s="86"/>
      <c r="N111" s="85"/>
      <c r="O111" s="88"/>
      <c r="P111" s="86"/>
      <c r="Q111" s="86"/>
      <c r="R111" s="85"/>
      <c r="S111" s="31">
        <f>T111+V111</f>
        <v>0</v>
      </c>
      <c r="T111" s="125"/>
      <c r="U111" s="20"/>
      <c r="V111" s="23"/>
    </row>
    <row r="112" spans="1:22" x14ac:dyDescent="0.2">
      <c r="A112" s="83">
        <v>104</v>
      </c>
      <c r="B112" s="33" t="s">
        <v>166</v>
      </c>
      <c r="C112" s="126">
        <f t="shared" si="20"/>
        <v>0</v>
      </c>
      <c r="D112" s="127">
        <f t="shared" si="20"/>
        <v>0</v>
      </c>
      <c r="E112" s="16"/>
      <c r="F112" s="24"/>
      <c r="G112" s="13">
        <f t="shared" si="24"/>
        <v>0</v>
      </c>
      <c r="H112" s="16"/>
      <c r="I112" s="20"/>
      <c r="J112" s="23"/>
      <c r="K112" s="88"/>
      <c r="L112" s="86"/>
      <c r="M112" s="86"/>
      <c r="N112" s="85"/>
      <c r="O112" s="88"/>
      <c r="P112" s="86"/>
      <c r="Q112" s="86"/>
      <c r="R112" s="85"/>
      <c r="S112" s="31"/>
      <c r="T112" s="125"/>
      <c r="U112" s="20"/>
      <c r="V112" s="23"/>
    </row>
    <row r="113" spans="1:22" x14ac:dyDescent="0.2">
      <c r="A113" s="83">
        <v>105</v>
      </c>
      <c r="B113" s="33" t="s">
        <v>167</v>
      </c>
      <c r="C113" s="126">
        <f t="shared" si="20"/>
        <v>0</v>
      </c>
      <c r="D113" s="127">
        <f t="shared" si="20"/>
        <v>0</v>
      </c>
      <c r="E113" s="16"/>
      <c r="F113" s="24"/>
      <c r="G113" s="13">
        <f t="shared" si="24"/>
        <v>0</v>
      </c>
      <c r="H113" s="16"/>
      <c r="I113" s="20"/>
      <c r="J113" s="23"/>
      <c r="K113" s="88"/>
      <c r="L113" s="86"/>
      <c r="M113" s="86"/>
      <c r="N113" s="85"/>
      <c r="O113" s="88"/>
      <c r="P113" s="86"/>
      <c r="Q113" s="86"/>
      <c r="R113" s="85"/>
      <c r="S113" s="31"/>
      <c r="T113" s="125"/>
      <c r="U113" s="20"/>
      <c r="V113" s="23"/>
    </row>
    <row r="114" spans="1:22" x14ac:dyDescent="0.2">
      <c r="A114" s="83">
        <v>106</v>
      </c>
      <c r="B114" s="18" t="s">
        <v>4</v>
      </c>
      <c r="C114" s="31">
        <f t="shared" si="20"/>
        <v>0</v>
      </c>
      <c r="D114" s="125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5"/>
      <c r="K114" s="88"/>
      <c r="L114" s="86"/>
      <c r="M114" s="86"/>
      <c r="N114" s="85"/>
      <c r="O114" s="88"/>
      <c r="P114" s="86"/>
      <c r="Q114" s="86"/>
      <c r="R114" s="85"/>
      <c r="S114" s="31">
        <f>T114+V114</f>
        <v>0</v>
      </c>
      <c r="T114" s="125"/>
      <c r="U114" s="20"/>
      <c r="V114" s="23"/>
    </row>
    <row r="115" spans="1:22" x14ac:dyDescent="0.2">
      <c r="A115" s="83">
        <v>107</v>
      </c>
      <c r="B115" s="128" t="s">
        <v>88</v>
      </c>
      <c r="C115" s="13">
        <f t="shared" si="20"/>
        <v>0</v>
      </c>
      <c r="D115" s="16">
        <f t="shared" si="20"/>
        <v>0</v>
      </c>
      <c r="E115" s="16"/>
      <c r="F115" s="24"/>
      <c r="G115" s="13">
        <f t="shared" si="24"/>
        <v>0</v>
      </c>
      <c r="H115" s="16"/>
      <c r="I115" s="20"/>
      <c r="J115" s="85"/>
      <c r="K115" s="88"/>
      <c r="L115" s="86"/>
      <c r="M115" s="86"/>
      <c r="N115" s="85"/>
      <c r="O115" s="88"/>
      <c r="P115" s="86"/>
      <c r="Q115" s="86"/>
      <c r="R115" s="85"/>
      <c r="S115" s="22"/>
      <c r="T115" s="20"/>
      <c r="U115" s="20"/>
      <c r="V115" s="23"/>
    </row>
    <row r="116" spans="1:22" x14ac:dyDescent="0.2">
      <c r="A116" s="83">
        <v>108</v>
      </c>
      <c r="B116" s="128" t="s">
        <v>89</v>
      </c>
      <c r="C116" s="13">
        <f t="shared" si="20"/>
        <v>0</v>
      </c>
      <c r="D116" s="16">
        <f t="shared" si="20"/>
        <v>0</v>
      </c>
      <c r="E116" s="16"/>
      <c r="F116" s="24"/>
      <c r="G116" s="13">
        <f t="shared" si="24"/>
        <v>0</v>
      </c>
      <c r="H116" s="16"/>
      <c r="I116" s="20"/>
      <c r="J116" s="85"/>
      <c r="K116" s="88"/>
      <c r="L116" s="86"/>
      <c r="M116" s="86"/>
      <c r="N116" s="85"/>
      <c r="O116" s="88"/>
      <c r="P116" s="86"/>
      <c r="Q116" s="86"/>
      <c r="R116" s="85"/>
      <c r="S116" s="22"/>
      <c r="T116" s="20"/>
      <c r="U116" s="20"/>
      <c r="V116" s="23"/>
    </row>
    <row r="117" spans="1:22" x14ac:dyDescent="0.2">
      <c r="A117" s="83">
        <v>109</v>
      </c>
      <c r="B117" s="18" t="s">
        <v>168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23"/>
      <c r="K117" s="88"/>
      <c r="L117" s="86"/>
      <c r="M117" s="86"/>
      <c r="N117" s="85"/>
      <c r="O117" s="88"/>
      <c r="P117" s="86"/>
      <c r="Q117" s="86"/>
      <c r="R117" s="85"/>
      <c r="S117" s="22">
        <f>T117+V117</f>
        <v>0</v>
      </c>
      <c r="T117" s="20"/>
      <c r="U117" s="20"/>
      <c r="V117" s="23"/>
    </row>
    <row r="118" spans="1:22" x14ac:dyDescent="0.2">
      <c r="A118" s="83">
        <v>110</v>
      </c>
      <c r="B118" s="47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23"/>
      <c r="K118" s="88"/>
      <c r="L118" s="86"/>
      <c r="M118" s="86"/>
      <c r="N118" s="85"/>
      <c r="O118" s="88"/>
      <c r="P118" s="86"/>
      <c r="Q118" s="86"/>
      <c r="R118" s="85"/>
      <c r="S118" s="22"/>
      <c r="T118" s="20"/>
      <c r="U118" s="20"/>
      <c r="V118" s="23"/>
    </row>
    <row r="119" spans="1:22" x14ac:dyDescent="0.2">
      <c r="A119" s="83">
        <v>111</v>
      </c>
      <c r="B119" s="129" t="s">
        <v>169</v>
      </c>
      <c r="C119" s="13">
        <f t="shared" si="20"/>
        <v>0</v>
      </c>
      <c r="D119" s="16">
        <f t="shared" si="20"/>
        <v>0</v>
      </c>
      <c r="E119" s="16"/>
      <c r="F119" s="24"/>
      <c r="G119" s="13">
        <f t="shared" si="24"/>
        <v>0</v>
      </c>
      <c r="H119" s="16"/>
      <c r="I119" s="20"/>
      <c r="J119" s="23"/>
      <c r="K119" s="88"/>
      <c r="L119" s="86"/>
      <c r="M119" s="86"/>
      <c r="N119" s="85"/>
      <c r="O119" s="88"/>
      <c r="P119" s="86"/>
      <c r="Q119" s="86"/>
      <c r="R119" s="85"/>
      <c r="S119" s="22"/>
      <c r="T119" s="20"/>
      <c r="U119" s="20"/>
      <c r="V119" s="23"/>
    </row>
    <row r="120" spans="1:22" x14ac:dyDescent="0.2">
      <c r="A120" s="83">
        <v>112</v>
      </c>
      <c r="B120" s="129" t="s">
        <v>91</v>
      </c>
      <c r="C120" s="13">
        <f t="shared" si="20"/>
        <v>0</v>
      </c>
      <c r="D120" s="16">
        <f t="shared" si="20"/>
        <v>0</v>
      </c>
      <c r="E120" s="16"/>
      <c r="F120" s="24"/>
      <c r="G120" s="13">
        <f t="shared" si="24"/>
        <v>0</v>
      </c>
      <c r="H120" s="16"/>
      <c r="I120" s="20"/>
      <c r="J120" s="23"/>
      <c r="K120" s="88"/>
      <c r="L120" s="86"/>
      <c r="M120" s="86"/>
      <c r="N120" s="85"/>
      <c r="O120" s="88"/>
      <c r="P120" s="86"/>
      <c r="Q120" s="86"/>
      <c r="R120" s="85"/>
      <c r="S120" s="22"/>
      <c r="T120" s="20"/>
      <c r="U120" s="20"/>
      <c r="V120" s="23"/>
    </row>
    <row r="121" spans="1:22" ht="25.5" x14ac:dyDescent="0.2">
      <c r="A121" s="83">
        <v>113</v>
      </c>
      <c r="B121" s="130" t="s">
        <v>92</v>
      </c>
      <c r="C121" s="13">
        <f t="shared" si="20"/>
        <v>0</v>
      </c>
      <c r="D121" s="16">
        <f t="shared" si="20"/>
        <v>0</v>
      </c>
      <c r="E121" s="16"/>
      <c r="F121" s="24"/>
      <c r="G121" s="13">
        <f t="shared" si="24"/>
        <v>0</v>
      </c>
      <c r="H121" s="16"/>
      <c r="I121" s="20"/>
      <c r="J121" s="23"/>
      <c r="K121" s="88"/>
      <c r="L121" s="86"/>
      <c r="M121" s="86"/>
      <c r="N121" s="85"/>
      <c r="O121" s="88"/>
      <c r="P121" s="86"/>
      <c r="Q121" s="86"/>
      <c r="R121" s="85"/>
      <c r="S121" s="22"/>
      <c r="T121" s="20"/>
      <c r="U121" s="20"/>
      <c r="V121" s="23"/>
    </row>
    <row r="122" spans="1:22" ht="25.5" x14ac:dyDescent="0.2">
      <c r="A122" s="83">
        <v>114</v>
      </c>
      <c r="B122" s="27" t="s">
        <v>33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23"/>
      <c r="K122" s="88"/>
      <c r="L122" s="86"/>
      <c r="M122" s="86"/>
      <c r="N122" s="85"/>
      <c r="O122" s="88"/>
      <c r="P122" s="86"/>
      <c r="Q122" s="86"/>
      <c r="R122" s="85"/>
      <c r="S122" s="22">
        <f>T122+V122</f>
        <v>0</v>
      </c>
      <c r="T122" s="20"/>
      <c r="U122" s="20"/>
      <c r="V122" s="23"/>
    </row>
    <row r="123" spans="1:22" x14ac:dyDescent="0.2">
      <c r="A123" s="83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5"/>
      <c r="K123" s="88"/>
      <c r="L123" s="86"/>
      <c r="M123" s="86"/>
      <c r="N123" s="85"/>
      <c r="O123" s="88"/>
      <c r="P123" s="86"/>
      <c r="Q123" s="86"/>
      <c r="R123" s="85"/>
      <c r="S123" s="22">
        <f t="shared" ref="S123:S131" si="25">T123+V123</f>
        <v>0</v>
      </c>
      <c r="T123" s="20"/>
      <c r="U123" s="16"/>
      <c r="V123" s="25"/>
    </row>
    <row r="124" spans="1:22" x14ac:dyDescent="0.2">
      <c r="A124" s="83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5"/>
      <c r="K124" s="88"/>
      <c r="L124" s="86"/>
      <c r="M124" s="86"/>
      <c r="N124" s="85"/>
      <c r="O124" s="88"/>
      <c r="P124" s="86"/>
      <c r="Q124" s="86"/>
      <c r="R124" s="85"/>
      <c r="S124" s="22">
        <f t="shared" si="25"/>
        <v>0</v>
      </c>
      <c r="T124" s="20"/>
      <c r="U124" s="16"/>
      <c r="V124" s="25"/>
    </row>
    <row r="125" spans="1:22" x14ac:dyDescent="0.2">
      <c r="A125" s="83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23"/>
      <c r="K125" s="88"/>
      <c r="L125" s="86"/>
      <c r="M125" s="86"/>
      <c r="N125" s="85"/>
      <c r="O125" s="88"/>
      <c r="P125" s="86"/>
      <c r="Q125" s="86"/>
      <c r="R125" s="85"/>
      <c r="S125" s="22">
        <f t="shared" si="25"/>
        <v>0</v>
      </c>
      <c r="T125" s="20"/>
      <c r="U125" s="16"/>
      <c r="V125" s="25"/>
    </row>
    <row r="126" spans="1:22" x14ac:dyDescent="0.2">
      <c r="A126" s="83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5"/>
      <c r="K126" s="88"/>
      <c r="L126" s="86"/>
      <c r="M126" s="86"/>
      <c r="N126" s="85"/>
      <c r="O126" s="88"/>
      <c r="P126" s="86"/>
      <c r="Q126" s="86"/>
      <c r="R126" s="85"/>
      <c r="S126" s="22"/>
      <c r="T126" s="20"/>
      <c r="U126" s="16"/>
      <c r="V126" s="25"/>
    </row>
    <row r="127" spans="1:22" x14ac:dyDescent="0.2">
      <c r="A127" s="83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5"/>
      <c r="K127" s="88"/>
      <c r="L127" s="86"/>
      <c r="M127" s="86"/>
      <c r="N127" s="85"/>
      <c r="O127" s="88"/>
      <c r="P127" s="86"/>
      <c r="Q127" s="86"/>
      <c r="R127" s="85"/>
      <c r="S127" s="22">
        <f t="shared" si="25"/>
        <v>0</v>
      </c>
      <c r="T127" s="20"/>
      <c r="U127" s="20"/>
      <c r="V127" s="25"/>
    </row>
    <row r="128" spans="1:22" x14ac:dyDescent="0.2">
      <c r="A128" s="83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5"/>
      <c r="K128" s="88"/>
      <c r="L128" s="86"/>
      <c r="M128" s="86"/>
      <c r="N128" s="85"/>
      <c r="O128" s="88"/>
      <c r="P128" s="86"/>
      <c r="Q128" s="86"/>
      <c r="R128" s="85"/>
      <c r="S128" s="22">
        <f t="shared" si="25"/>
        <v>0</v>
      </c>
      <c r="T128" s="20"/>
      <c r="U128" s="16"/>
      <c r="V128" s="25"/>
    </row>
    <row r="129" spans="1:22" x14ac:dyDescent="0.2">
      <c r="A129" s="83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5"/>
      <c r="K129" s="88"/>
      <c r="L129" s="86"/>
      <c r="M129" s="86"/>
      <c r="N129" s="85"/>
      <c r="O129" s="88"/>
      <c r="P129" s="86"/>
      <c r="Q129" s="86"/>
      <c r="R129" s="85"/>
      <c r="S129" s="22"/>
      <c r="T129" s="20"/>
      <c r="U129" s="16"/>
      <c r="V129" s="25"/>
    </row>
    <row r="130" spans="1:22" x14ac:dyDescent="0.2">
      <c r="A130" s="83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5"/>
      <c r="K130" s="88"/>
      <c r="L130" s="86"/>
      <c r="M130" s="86"/>
      <c r="N130" s="85"/>
      <c r="O130" s="88"/>
      <c r="P130" s="86"/>
      <c r="Q130" s="86"/>
      <c r="R130" s="85"/>
      <c r="S130" s="22"/>
      <c r="T130" s="20"/>
      <c r="U130" s="16"/>
      <c r="V130" s="25"/>
    </row>
    <row r="131" spans="1:22" x14ac:dyDescent="0.2">
      <c r="A131" s="83">
        <f t="shared" si="19"/>
        <v>123</v>
      </c>
      <c r="B131" s="18" t="s">
        <v>28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5"/>
      <c r="K131" s="88"/>
      <c r="L131" s="86"/>
      <c r="M131" s="86"/>
      <c r="N131" s="85"/>
      <c r="O131" s="88"/>
      <c r="P131" s="86"/>
      <c r="Q131" s="86"/>
      <c r="R131" s="85"/>
      <c r="S131" s="22">
        <f t="shared" si="25"/>
        <v>0</v>
      </c>
      <c r="T131" s="20"/>
      <c r="U131" s="16"/>
      <c r="V131" s="25"/>
    </row>
    <row r="132" spans="1:22" x14ac:dyDescent="0.2">
      <c r="A132" s="83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8">
        <f t="shared" si="24"/>
        <v>0</v>
      </c>
      <c r="H132" s="20"/>
      <c r="I132" s="20"/>
      <c r="J132" s="25"/>
      <c r="K132" s="88"/>
      <c r="L132" s="86"/>
      <c r="M132" s="86"/>
      <c r="N132" s="85"/>
      <c r="O132" s="88"/>
      <c r="P132" s="86"/>
      <c r="Q132" s="86"/>
      <c r="R132" s="85"/>
      <c r="S132" s="22"/>
      <c r="T132" s="16"/>
      <c r="U132" s="16"/>
      <c r="V132" s="25"/>
    </row>
    <row r="133" spans="1:22" x14ac:dyDescent="0.2">
      <c r="A133" s="83">
        <f t="shared" si="19"/>
        <v>125</v>
      </c>
      <c r="B133" s="18" t="s">
        <v>170</v>
      </c>
      <c r="C133" s="22">
        <f t="shared" si="20"/>
        <v>0</v>
      </c>
      <c r="D133" s="20">
        <f t="shared" si="20"/>
        <v>0</v>
      </c>
      <c r="E133" s="20"/>
      <c r="F133" s="21"/>
      <c r="G133" s="28">
        <f>G134</f>
        <v>0</v>
      </c>
      <c r="H133" s="20"/>
      <c r="I133" s="20"/>
      <c r="J133" s="90"/>
      <c r="K133" s="95"/>
      <c r="L133" s="86"/>
      <c r="M133" s="86"/>
      <c r="N133" s="90"/>
      <c r="O133" s="95"/>
      <c r="P133" s="86"/>
      <c r="Q133" s="86"/>
      <c r="R133" s="90"/>
      <c r="S133" s="95"/>
      <c r="T133" s="86"/>
      <c r="U133" s="86"/>
      <c r="V133" s="90"/>
    </row>
    <row r="134" spans="1:22" x14ac:dyDescent="0.2">
      <c r="A134" s="83">
        <f t="shared" si="19"/>
        <v>126</v>
      </c>
      <c r="B134" s="18" t="s">
        <v>171</v>
      </c>
      <c r="C134" s="13">
        <f t="shared" si="20"/>
        <v>0</v>
      </c>
      <c r="D134" s="16">
        <f t="shared" si="20"/>
        <v>0</v>
      </c>
      <c r="E134" s="20"/>
      <c r="F134" s="21"/>
      <c r="G134" s="95">
        <f t="shared" si="24"/>
        <v>0</v>
      </c>
      <c r="H134" s="16"/>
      <c r="I134" s="20"/>
      <c r="J134" s="90"/>
      <c r="K134" s="95"/>
      <c r="L134" s="86"/>
      <c r="M134" s="86"/>
      <c r="N134" s="90"/>
      <c r="O134" s="95"/>
      <c r="P134" s="86"/>
      <c r="Q134" s="86"/>
      <c r="R134" s="90"/>
      <c r="S134" s="28"/>
      <c r="T134" s="20"/>
      <c r="U134" s="20"/>
      <c r="V134" s="29"/>
    </row>
    <row r="135" spans="1:22" x14ac:dyDescent="0.2">
      <c r="A135" s="83">
        <f t="shared" si="19"/>
        <v>127</v>
      </c>
      <c r="B135" s="18" t="s">
        <v>135</v>
      </c>
      <c r="C135" s="22">
        <f t="shared" si="20"/>
        <v>0</v>
      </c>
      <c r="D135" s="20">
        <f t="shared" si="20"/>
        <v>0</v>
      </c>
      <c r="E135" s="20"/>
      <c r="F135" s="21"/>
      <c r="G135" s="28">
        <f>G136+G137</f>
        <v>0</v>
      </c>
      <c r="H135" s="20"/>
      <c r="I135" s="86"/>
      <c r="J135" s="90"/>
      <c r="K135" s="95"/>
      <c r="L135" s="86"/>
      <c r="M135" s="86"/>
      <c r="N135" s="90"/>
      <c r="O135" s="95"/>
      <c r="P135" s="86"/>
      <c r="Q135" s="86"/>
      <c r="R135" s="90"/>
      <c r="S135" s="95"/>
      <c r="T135" s="86"/>
      <c r="U135" s="86"/>
      <c r="V135" s="90"/>
    </row>
    <row r="136" spans="1:22" x14ac:dyDescent="0.2">
      <c r="A136" s="83">
        <f t="shared" si="19"/>
        <v>128</v>
      </c>
      <c r="B136" s="33" t="s">
        <v>172</v>
      </c>
      <c r="C136" s="13">
        <f t="shared" si="20"/>
        <v>0</v>
      </c>
      <c r="D136" s="16">
        <f t="shared" si="20"/>
        <v>0</v>
      </c>
      <c r="E136" s="20"/>
      <c r="F136" s="21"/>
      <c r="G136" s="88">
        <f t="shared" si="24"/>
        <v>0</v>
      </c>
      <c r="H136" s="16"/>
      <c r="I136" s="20"/>
      <c r="J136" s="85"/>
      <c r="K136" s="88"/>
      <c r="L136" s="86"/>
      <c r="M136" s="86"/>
      <c r="N136" s="85"/>
      <c r="O136" s="88"/>
      <c r="P136" s="86"/>
      <c r="Q136" s="86"/>
      <c r="R136" s="85"/>
      <c r="S136" s="22"/>
      <c r="T136" s="20"/>
      <c r="U136" s="20"/>
      <c r="V136" s="23"/>
    </row>
    <row r="137" spans="1:22" x14ac:dyDescent="0.2">
      <c r="A137" s="83">
        <f t="shared" si="19"/>
        <v>129</v>
      </c>
      <c r="B137" s="131" t="s">
        <v>173</v>
      </c>
      <c r="C137" s="13">
        <f t="shared" si="20"/>
        <v>0</v>
      </c>
      <c r="D137" s="16">
        <f t="shared" si="20"/>
        <v>0</v>
      </c>
      <c r="E137" s="20"/>
      <c r="F137" s="21"/>
      <c r="G137" s="88">
        <f t="shared" si="24"/>
        <v>0</v>
      </c>
      <c r="H137" s="16"/>
      <c r="I137" s="20"/>
      <c r="J137" s="85"/>
      <c r="K137" s="88"/>
      <c r="L137" s="86"/>
      <c r="M137" s="86"/>
      <c r="N137" s="85"/>
      <c r="O137" s="88"/>
      <c r="P137" s="86"/>
      <c r="Q137" s="86"/>
      <c r="R137" s="85"/>
      <c r="S137" s="22"/>
      <c r="T137" s="20"/>
      <c r="U137" s="20"/>
      <c r="V137" s="23"/>
    </row>
    <row r="138" spans="1:22" x14ac:dyDescent="0.2">
      <c r="A138" s="83">
        <v>130</v>
      </c>
      <c r="B138" s="18" t="s">
        <v>108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5"/>
      <c r="K138" s="88"/>
      <c r="L138" s="86"/>
      <c r="M138" s="86"/>
      <c r="N138" s="85"/>
      <c r="O138" s="88"/>
      <c r="P138" s="86"/>
      <c r="Q138" s="86"/>
      <c r="R138" s="85"/>
      <c r="S138" s="22">
        <f>T138+V138</f>
        <v>4</v>
      </c>
      <c r="T138" s="20">
        <v>4</v>
      </c>
      <c r="U138" s="20"/>
      <c r="V138" s="23"/>
    </row>
    <row r="139" spans="1:22" ht="13.5" thickBot="1" x14ac:dyDescent="0.25">
      <c r="A139" s="112">
        <v>131</v>
      </c>
      <c r="B139" s="35" t="s">
        <v>152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5"/>
      <c r="K139" s="132"/>
      <c r="L139" s="133"/>
      <c r="M139" s="133"/>
      <c r="N139" s="134"/>
      <c r="O139" s="132"/>
      <c r="P139" s="133"/>
      <c r="Q139" s="133"/>
      <c r="R139" s="134"/>
      <c r="S139" s="22">
        <f>T139+V139</f>
        <v>0.4</v>
      </c>
      <c r="T139" s="37">
        <v>0.4</v>
      </c>
      <c r="U139" s="37"/>
      <c r="V139" s="40"/>
    </row>
    <row r="140" spans="1:22" ht="45.75" thickBot="1" x14ac:dyDescent="0.25">
      <c r="A140" s="63">
        <v>132</v>
      </c>
      <c r="B140" s="135" t="s">
        <v>174</v>
      </c>
      <c r="C140" s="65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5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6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5"/>
      <c r="P140" s="53"/>
      <c r="Q140" s="53"/>
      <c r="R140" s="58"/>
      <c r="S140" s="65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">
      <c r="A141" s="68">
        <f t="shared" si="19"/>
        <v>133</v>
      </c>
      <c r="B141" s="82" t="s">
        <v>120</v>
      </c>
      <c r="C141" s="77">
        <f t="shared" si="20"/>
        <v>0</v>
      </c>
      <c r="D141" s="75">
        <f t="shared" si="20"/>
        <v>0</v>
      </c>
      <c r="E141" s="75"/>
      <c r="F141" s="78">
        <f t="shared" si="20"/>
        <v>0</v>
      </c>
      <c r="G141" s="75">
        <f>SUM(G142:G156)</f>
        <v>0</v>
      </c>
      <c r="H141" s="75">
        <f>SUM(H142:H156)</f>
        <v>0</v>
      </c>
      <c r="I141" s="75"/>
      <c r="J141" s="79">
        <f>SUM(J142:J156)</f>
        <v>0</v>
      </c>
      <c r="K141" s="80">
        <f>SUM(K142:K153)+K154</f>
        <v>0</v>
      </c>
      <c r="L141" s="75">
        <f>SUM(L142:L153)</f>
        <v>0</v>
      </c>
      <c r="M141" s="75">
        <f>SUM(M142:M153)</f>
        <v>0</v>
      </c>
      <c r="N141" s="105"/>
      <c r="O141" s="124"/>
      <c r="P141" s="109"/>
      <c r="Q141" s="109"/>
      <c r="R141" s="105"/>
      <c r="S141" s="124"/>
      <c r="T141" s="109"/>
      <c r="U141" s="109"/>
      <c r="V141" s="105"/>
    </row>
    <row r="142" spans="1:22" x14ac:dyDescent="0.2">
      <c r="A142" s="83">
        <f t="shared" si="19"/>
        <v>134</v>
      </c>
      <c r="B142" s="33" t="s">
        <v>175</v>
      </c>
      <c r="C142" s="13">
        <f t="shared" si="20"/>
        <v>0</v>
      </c>
      <c r="D142" s="86">
        <f t="shared" si="20"/>
        <v>0</v>
      </c>
      <c r="E142" s="20"/>
      <c r="F142" s="23"/>
      <c r="G142" s="92">
        <f t="shared" si="24"/>
        <v>0</v>
      </c>
      <c r="H142" s="86"/>
      <c r="I142" s="86"/>
      <c r="J142" s="87"/>
      <c r="K142" s="88"/>
      <c r="L142" s="86"/>
      <c r="M142" s="86"/>
      <c r="N142" s="85"/>
      <c r="O142" s="88"/>
      <c r="P142" s="86"/>
      <c r="Q142" s="86"/>
      <c r="R142" s="85"/>
      <c r="S142" s="88"/>
      <c r="T142" s="86"/>
      <c r="U142" s="86"/>
      <c r="V142" s="85"/>
    </row>
    <row r="143" spans="1:22" x14ac:dyDescent="0.2">
      <c r="A143" s="83">
        <f>+A142+1</f>
        <v>135</v>
      </c>
      <c r="B143" s="33" t="s">
        <v>176</v>
      </c>
      <c r="C143" s="13">
        <f t="shared" si="20"/>
        <v>0</v>
      </c>
      <c r="D143" s="86">
        <f t="shared" si="20"/>
        <v>0</v>
      </c>
      <c r="E143" s="20"/>
      <c r="F143" s="23"/>
      <c r="G143" s="92">
        <f t="shared" si="24"/>
        <v>0</v>
      </c>
      <c r="H143" s="86"/>
      <c r="I143" s="86"/>
      <c r="J143" s="87"/>
      <c r="K143" s="88"/>
      <c r="L143" s="86"/>
      <c r="M143" s="86"/>
      <c r="N143" s="85"/>
      <c r="O143" s="88"/>
      <c r="P143" s="86"/>
      <c r="Q143" s="86"/>
      <c r="R143" s="85"/>
      <c r="S143" s="88"/>
      <c r="T143" s="86"/>
      <c r="U143" s="86"/>
      <c r="V143" s="85"/>
    </row>
    <row r="144" spans="1:22" x14ac:dyDescent="0.2">
      <c r="A144" s="83">
        <f>+A143+1</f>
        <v>136</v>
      </c>
      <c r="B144" s="33" t="s">
        <v>177</v>
      </c>
      <c r="C144" s="13">
        <f t="shared" si="20"/>
        <v>0</v>
      </c>
      <c r="D144" s="86">
        <f t="shared" si="20"/>
        <v>0</v>
      </c>
      <c r="E144" s="20"/>
      <c r="F144" s="23"/>
      <c r="G144" s="92">
        <f t="shared" si="24"/>
        <v>0</v>
      </c>
      <c r="H144" s="86"/>
      <c r="I144" s="86"/>
      <c r="J144" s="87"/>
      <c r="K144" s="88"/>
      <c r="L144" s="86"/>
      <c r="M144" s="86"/>
      <c r="N144" s="85"/>
      <c r="O144" s="88"/>
      <c r="P144" s="86"/>
      <c r="Q144" s="86"/>
      <c r="R144" s="85"/>
      <c r="S144" s="88"/>
      <c r="T144" s="86"/>
      <c r="U144" s="86"/>
      <c r="V144" s="85"/>
    </row>
    <row r="145" spans="1:22" x14ac:dyDescent="0.2">
      <c r="A145" s="83">
        <v>137</v>
      </c>
      <c r="B145" s="33" t="s">
        <v>178</v>
      </c>
      <c r="C145" s="13">
        <f t="shared" si="20"/>
        <v>0</v>
      </c>
      <c r="D145" s="86">
        <f t="shared" si="20"/>
        <v>0</v>
      </c>
      <c r="E145" s="20"/>
      <c r="F145" s="23"/>
      <c r="G145" s="92">
        <f t="shared" si="24"/>
        <v>0</v>
      </c>
      <c r="H145" s="84"/>
      <c r="I145" s="86"/>
      <c r="J145" s="87"/>
      <c r="K145" s="88"/>
      <c r="L145" s="86"/>
      <c r="M145" s="86"/>
      <c r="N145" s="85"/>
      <c r="O145" s="88"/>
      <c r="P145" s="86"/>
      <c r="Q145" s="86"/>
      <c r="R145" s="85"/>
      <c r="S145" s="88"/>
      <c r="T145" s="86"/>
      <c r="U145" s="86"/>
      <c r="V145" s="85"/>
    </row>
    <row r="146" spans="1:22" x14ac:dyDescent="0.2">
      <c r="A146" s="83">
        <v>138</v>
      </c>
      <c r="B146" s="111" t="s">
        <v>179</v>
      </c>
      <c r="C146" s="13">
        <f t="shared" si="20"/>
        <v>0</v>
      </c>
      <c r="D146" s="86">
        <f t="shared" si="20"/>
        <v>0</v>
      </c>
      <c r="E146" s="20"/>
      <c r="F146" s="23"/>
      <c r="G146" s="92">
        <f t="shared" si="24"/>
        <v>0</v>
      </c>
      <c r="H146" s="86"/>
      <c r="I146" s="86"/>
      <c r="J146" s="87"/>
      <c r="K146" s="88"/>
      <c r="L146" s="86"/>
      <c r="M146" s="86"/>
      <c r="N146" s="85"/>
      <c r="O146" s="88"/>
      <c r="P146" s="86"/>
      <c r="Q146" s="86"/>
      <c r="R146" s="85"/>
      <c r="S146" s="88"/>
      <c r="T146" s="86"/>
      <c r="U146" s="86"/>
      <c r="V146" s="85"/>
    </row>
    <row r="147" spans="1:22" x14ac:dyDescent="0.2">
      <c r="A147" s="83">
        <f>+A146+1</f>
        <v>139</v>
      </c>
      <c r="B147" s="33" t="s">
        <v>180</v>
      </c>
      <c r="C147" s="13">
        <f t="shared" si="20"/>
        <v>0</v>
      </c>
      <c r="D147" s="86">
        <f t="shared" si="20"/>
        <v>0</v>
      </c>
      <c r="E147" s="20"/>
      <c r="F147" s="23"/>
      <c r="G147" s="92"/>
      <c r="H147" s="86"/>
      <c r="I147" s="86"/>
      <c r="J147" s="87"/>
      <c r="K147" s="88">
        <f>L147+N147</f>
        <v>0</v>
      </c>
      <c r="L147" s="86"/>
      <c r="M147" s="86"/>
      <c r="N147" s="85"/>
      <c r="O147" s="88"/>
      <c r="P147" s="86"/>
      <c r="Q147" s="86"/>
      <c r="R147" s="85"/>
      <c r="S147" s="88"/>
      <c r="T147" s="86"/>
      <c r="U147" s="86"/>
      <c r="V147" s="85"/>
    </row>
    <row r="148" spans="1:22" x14ac:dyDescent="0.2">
      <c r="A148" s="83">
        <f>+A147+1</f>
        <v>140</v>
      </c>
      <c r="B148" s="33" t="s">
        <v>181</v>
      </c>
      <c r="C148" s="13">
        <f t="shared" si="20"/>
        <v>0</v>
      </c>
      <c r="D148" s="86">
        <f t="shared" si="20"/>
        <v>0</v>
      </c>
      <c r="E148" s="20"/>
      <c r="F148" s="23"/>
      <c r="G148" s="92"/>
      <c r="H148" s="86"/>
      <c r="I148" s="86"/>
      <c r="J148" s="87"/>
      <c r="K148" s="88">
        <f>L148+N148</f>
        <v>0</v>
      </c>
      <c r="L148" s="86"/>
      <c r="M148" s="86"/>
      <c r="N148" s="85"/>
      <c r="O148" s="88"/>
      <c r="P148" s="86"/>
      <c r="Q148" s="86"/>
      <c r="R148" s="85"/>
      <c r="S148" s="88"/>
      <c r="T148" s="86"/>
      <c r="U148" s="86"/>
      <c r="V148" s="85"/>
    </row>
    <row r="149" spans="1:22" x14ac:dyDescent="0.2">
      <c r="A149" s="83">
        <v>141</v>
      </c>
      <c r="B149" s="33" t="s">
        <v>182</v>
      </c>
      <c r="C149" s="13"/>
      <c r="D149" s="86"/>
      <c r="E149" s="20"/>
      <c r="F149" s="23"/>
      <c r="G149" s="92"/>
      <c r="H149" s="86"/>
      <c r="I149" s="86"/>
      <c r="J149" s="87"/>
      <c r="K149" s="88">
        <f>L149+N149</f>
        <v>0</v>
      </c>
      <c r="L149" s="86"/>
      <c r="M149" s="86"/>
      <c r="N149" s="85"/>
      <c r="O149" s="88"/>
      <c r="P149" s="86"/>
      <c r="Q149" s="86"/>
      <c r="R149" s="85"/>
      <c r="S149" s="88"/>
      <c r="T149" s="86"/>
      <c r="U149" s="86"/>
      <c r="V149" s="85"/>
    </row>
    <row r="150" spans="1:22" x14ac:dyDescent="0.2">
      <c r="A150" s="83">
        <v>142</v>
      </c>
      <c r="B150" s="33" t="s">
        <v>183</v>
      </c>
      <c r="C150" s="13">
        <f t="shared" si="20"/>
        <v>0</v>
      </c>
      <c r="D150" s="86">
        <f t="shared" si="20"/>
        <v>0</v>
      </c>
      <c r="E150" s="20"/>
      <c r="F150" s="23"/>
      <c r="G150" s="92">
        <f t="shared" si="24"/>
        <v>0</v>
      </c>
      <c r="H150" s="86"/>
      <c r="I150" s="86"/>
      <c r="J150" s="87"/>
      <c r="K150" s="88"/>
      <c r="L150" s="86"/>
      <c r="M150" s="86"/>
      <c r="N150" s="85"/>
      <c r="O150" s="88"/>
      <c r="P150" s="86"/>
      <c r="Q150" s="86"/>
      <c r="R150" s="85"/>
      <c r="S150" s="88"/>
      <c r="T150" s="86"/>
      <c r="U150" s="86"/>
      <c r="V150" s="85"/>
    </row>
    <row r="151" spans="1:22" ht="38.25" x14ac:dyDescent="0.2">
      <c r="A151" s="136">
        <v>143</v>
      </c>
      <c r="B151" s="137" t="s">
        <v>184</v>
      </c>
      <c r="C151" s="138">
        <f t="shared" si="20"/>
        <v>0</v>
      </c>
      <c r="D151" s="139">
        <f>H151+L151+P151+T151</f>
        <v>0</v>
      </c>
      <c r="E151" s="140"/>
      <c r="F151" s="141"/>
      <c r="G151" s="142">
        <f t="shared" si="24"/>
        <v>0</v>
      </c>
      <c r="H151" s="143"/>
      <c r="I151" s="144"/>
      <c r="J151" s="145"/>
      <c r="K151" s="88"/>
      <c r="L151" s="144"/>
      <c r="M151" s="144"/>
      <c r="N151" s="146"/>
      <c r="O151" s="147"/>
      <c r="P151" s="144"/>
      <c r="Q151" s="144"/>
      <c r="R151" s="146"/>
      <c r="S151" s="34"/>
      <c r="T151" s="144"/>
      <c r="U151" s="144"/>
      <c r="V151" s="146"/>
    </row>
    <row r="152" spans="1:22" x14ac:dyDescent="0.2">
      <c r="A152" s="136">
        <v>144</v>
      </c>
      <c r="B152" s="137" t="s">
        <v>185</v>
      </c>
      <c r="C152" s="138">
        <f t="shared" si="20"/>
        <v>0</v>
      </c>
      <c r="D152" s="139">
        <f>H152+L152+P152+T152</f>
        <v>0</v>
      </c>
      <c r="E152" s="139">
        <f>I152+M152+Q152+U152</f>
        <v>0</v>
      </c>
      <c r="F152" s="141"/>
      <c r="G152" s="142"/>
      <c r="H152" s="143"/>
      <c r="I152" s="144"/>
      <c r="J152" s="145"/>
      <c r="K152" s="88">
        <f>L152+N152</f>
        <v>0</v>
      </c>
      <c r="L152" s="144"/>
      <c r="M152" s="144"/>
      <c r="N152" s="146"/>
      <c r="O152" s="147"/>
      <c r="P152" s="144"/>
      <c r="Q152" s="144"/>
      <c r="R152" s="146"/>
      <c r="S152" s="34"/>
      <c r="T152" s="144"/>
      <c r="U152" s="144"/>
      <c r="V152" s="146"/>
    </row>
    <row r="153" spans="1:22" ht="25.5" x14ac:dyDescent="0.2">
      <c r="A153" s="83">
        <v>145</v>
      </c>
      <c r="B153" s="96" t="s">
        <v>186</v>
      </c>
      <c r="C153" s="13">
        <f t="shared" si="20"/>
        <v>0</v>
      </c>
      <c r="D153" s="139"/>
      <c r="E153" s="20"/>
      <c r="F153" s="25">
        <f t="shared" si="20"/>
        <v>0</v>
      </c>
      <c r="G153" s="142">
        <f t="shared" si="24"/>
        <v>0</v>
      </c>
      <c r="H153" s="86"/>
      <c r="I153" s="86"/>
      <c r="J153" s="87"/>
      <c r="K153" s="88"/>
      <c r="L153" s="86"/>
      <c r="M153" s="86"/>
      <c r="N153" s="85"/>
      <c r="O153" s="88"/>
      <c r="P153" s="86"/>
      <c r="Q153" s="86"/>
      <c r="R153" s="85"/>
      <c r="S153" s="88"/>
      <c r="T153" s="86"/>
      <c r="U153" s="86"/>
      <c r="V153" s="85"/>
    </row>
    <row r="154" spans="1:22" ht="25.5" x14ac:dyDescent="0.2">
      <c r="A154" s="83">
        <v>146</v>
      </c>
      <c r="B154" s="148" t="s">
        <v>65</v>
      </c>
      <c r="C154" s="13">
        <f t="shared" si="20"/>
        <v>0</v>
      </c>
      <c r="D154" s="139"/>
      <c r="E154" s="20"/>
      <c r="F154" s="25">
        <f t="shared" si="20"/>
        <v>0</v>
      </c>
      <c r="G154" s="142">
        <f t="shared" si="24"/>
        <v>0</v>
      </c>
      <c r="H154" s="86"/>
      <c r="I154" s="86"/>
      <c r="J154" s="87"/>
      <c r="K154" s="88"/>
      <c r="L154" s="86"/>
      <c r="M154" s="86"/>
      <c r="N154" s="85"/>
      <c r="O154" s="88"/>
      <c r="P154" s="86"/>
      <c r="Q154" s="86"/>
      <c r="R154" s="85"/>
      <c r="S154" s="88"/>
      <c r="T154" s="86"/>
      <c r="U154" s="86"/>
      <c r="V154" s="85"/>
    </row>
    <row r="155" spans="1:22" x14ac:dyDescent="0.2">
      <c r="A155" s="83">
        <v>147</v>
      </c>
      <c r="B155" s="148" t="s">
        <v>187</v>
      </c>
      <c r="C155" s="13">
        <f t="shared" si="20"/>
        <v>0</v>
      </c>
      <c r="D155" s="139">
        <f>H155+L155+P155+T155</f>
        <v>0</v>
      </c>
      <c r="E155" s="20"/>
      <c r="F155" s="25"/>
      <c r="G155" s="142">
        <f t="shared" si="24"/>
        <v>0</v>
      </c>
      <c r="H155" s="86"/>
      <c r="I155" s="86"/>
      <c r="J155" s="87"/>
      <c r="K155" s="88"/>
      <c r="L155" s="86"/>
      <c r="M155" s="86"/>
      <c r="N155" s="85"/>
      <c r="O155" s="88"/>
      <c r="P155" s="86"/>
      <c r="Q155" s="86"/>
      <c r="R155" s="85"/>
      <c r="S155" s="88"/>
      <c r="T155" s="86"/>
      <c r="U155" s="86"/>
      <c r="V155" s="85"/>
    </row>
    <row r="156" spans="1:22" x14ac:dyDescent="0.2">
      <c r="A156" s="83">
        <v>148</v>
      </c>
      <c r="B156" s="148" t="s">
        <v>188</v>
      </c>
      <c r="C156" s="13">
        <f t="shared" si="20"/>
        <v>0</v>
      </c>
      <c r="D156" s="139">
        <f>H156+L156+P156+T156</f>
        <v>0</v>
      </c>
      <c r="E156" s="20"/>
      <c r="F156" s="25"/>
      <c r="G156" s="142">
        <f t="shared" si="24"/>
        <v>0</v>
      </c>
      <c r="H156" s="86"/>
      <c r="I156" s="86"/>
      <c r="J156" s="87"/>
      <c r="K156" s="88"/>
      <c r="L156" s="86"/>
      <c r="M156" s="86"/>
      <c r="N156" s="85"/>
      <c r="O156" s="88"/>
      <c r="P156" s="86"/>
      <c r="Q156" s="86"/>
      <c r="R156" s="85"/>
      <c r="S156" s="88"/>
      <c r="T156" s="86"/>
      <c r="U156" s="86"/>
      <c r="V156" s="85"/>
    </row>
    <row r="157" spans="1:22" x14ac:dyDescent="0.2">
      <c r="A157" s="83">
        <v>149</v>
      </c>
      <c r="B157" s="18" t="s">
        <v>27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23"/>
      <c r="G157" s="19">
        <f t="shared" si="24"/>
        <v>0</v>
      </c>
      <c r="H157" s="20"/>
      <c r="I157" s="20"/>
      <c r="J157" s="21"/>
      <c r="K157" s="22"/>
      <c r="L157" s="20"/>
      <c r="M157" s="20"/>
      <c r="N157" s="85"/>
      <c r="O157" s="88"/>
      <c r="P157" s="86"/>
      <c r="Q157" s="86"/>
      <c r="R157" s="85"/>
      <c r="S157" s="22">
        <f>T157+V157</f>
        <v>0</v>
      </c>
      <c r="T157" s="20"/>
      <c r="U157" s="20"/>
      <c r="V157" s="23"/>
    </row>
    <row r="158" spans="1:22" x14ac:dyDescent="0.2">
      <c r="A158" s="83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23"/>
      <c r="G158" s="19"/>
      <c r="H158" s="16"/>
      <c r="I158" s="16"/>
      <c r="J158" s="24"/>
      <c r="K158" s="22">
        <f t="shared" ref="K158:K169" si="27">L158+N158</f>
        <v>0</v>
      </c>
      <c r="L158" s="20"/>
      <c r="M158" s="20"/>
      <c r="N158" s="25"/>
      <c r="O158" s="88"/>
      <c r="P158" s="86"/>
      <c r="Q158" s="86"/>
      <c r="R158" s="85"/>
      <c r="S158" s="88"/>
      <c r="T158" s="86"/>
      <c r="U158" s="86"/>
      <c r="V158" s="85"/>
    </row>
    <row r="159" spans="1:22" x14ac:dyDescent="0.2">
      <c r="A159" s="83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23"/>
      <c r="G159" s="19"/>
      <c r="H159" s="16"/>
      <c r="I159" s="16"/>
      <c r="J159" s="24"/>
      <c r="K159" s="22">
        <f t="shared" si="27"/>
        <v>0</v>
      </c>
      <c r="L159" s="20"/>
      <c r="M159" s="20"/>
      <c r="N159" s="25"/>
      <c r="O159" s="88"/>
      <c r="P159" s="86"/>
      <c r="Q159" s="86"/>
      <c r="R159" s="85"/>
      <c r="S159" s="88"/>
      <c r="T159" s="86"/>
      <c r="U159" s="86"/>
      <c r="V159" s="85"/>
    </row>
    <row r="160" spans="1:22" x14ac:dyDescent="0.2">
      <c r="A160" s="83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23"/>
      <c r="G160" s="19"/>
      <c r="H160" s="16"/>
      <c r="I160" s="16"/>
      <c r="J160" s="24"/>
      <c r="K160" s="22">
        <f t="shared" si="27"/>
        <v>0</v>
      </c>
      <c r="L160" s="20"/>
      <c r="M160" s="20"/>
      <c r="N160" s="25"/>
      <c r="O160" s="88"/>
      <c r="P160" s="86"/>
      <c r="Q160" s="86"/>
      <c r="R160" s="85"/>
      <c r="S160" s="88"/>
      <c r="T160" s="86"/>
      <c r="U160" s="86"/>
      <c r="V160" s="85"/>
    </row>
    <row r="161" spans="1:22" x14ac:dyDescent="0.2">
      <c r="A161" s="83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23"/>
      <c r="G161" s="19"/>
      <c r="H161" s="16"/>
      <c r="I161" s="16"/>
      <c r="J161" s="24"/>
      <c r="K161" s="22">
        <f t="shared" si="27"/>
        <v>0</v>
      </c>
      <c r="L161" s="20"/>
      <c r="M161" s="20"/>
      <c r="N161" s="25"/>
      <c r="O161" s="88"/>
      <c r="P161" s="86"/>
      <c r="Q161" s="86"/>
      <c r="R161" s="85"/>
      <c r="S161" s="88"/>
      <c r="T161" s="86"/>
      <c r="U161" s="86"/>
      <c r="V161" s="85"/>
    </row>
    <row r="162" spans="1:22" x14ac:dyDescent="0.2">
      <c r="A162" s="83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23"/>
      <c r="G162" s="19"/>
      <c r="H162" s="16"/>
      <c r="I162" s="16"/>
      <c r="J162" s="24"/>
      <c r="K162" s="22">
        <f t="shared" si="27"/>
        <v>0</v>
      </c>
      <c r="L162" s="20"/>
      <c r="M162" s="20"/>
      <c r="N162" s="25"/>
      <c r="O162" s="88"/>
      <c r="P162" s="86"/>
      <c r="Q162" s="86"/>
      <c r="R162" s="85"/>
      <c r="S162" s="88"/>
      <c r="T162" s="86"/>
      <c r="U162" s="86"/>
      <c r="V162" s="85"/>
    </row>
    <row r="163" spans="1:22" x14ac:dyDescent="0.2">
      <c r="A163" s="83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23"/>
      <c r="G163" s="19"/>
      <c r="H163" s="16"/>
      <c r="I163" s="16"/>
      <c r="J163" s="24"/>
      <c r="K163" s="22">
        <f t="shared" si="27"/>
        <v>0</v>
      </c>
      <c r="L163" s="20"/>
      <c r="M163" s="20"/>
      <c r="N163" s="25"/>
      <c r="O163" s="88"/>
      <c r="P163" s="86"/>
      <c r="Q163" s="86"/>
      <c r="R163" s="85"/>
      <c r="S163" s="88"/>
      <c r="T163" s="86"/>
      <c r="U163" s="86"/>
      <c r="V163" s="85"/>
    </row>
    <row r="164" spans="1:22" x14ac:dyDescent="0.2">
      <c r="A164" s="83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23"/>
      <c r="G164" s="19"/>
      <c r="H164" s="16"/>
      <c r="I164" s="16"/>
      <c r="J164" s="24"/>
      <c r="K164" s="22">
        <f t="shared" si="27"/>
        <v>0</v>
      </c>
      <c r="L164" s="20"/>
      <c r="M164" s="20"/>
      <c r="N164" s="25"/>
      <c r="O164" s="88"/>
      <c r="P164" s="86"/>
      <c r="Q164" s="86"/>
      <c r="R164" s="85"/>
      <c r="S164" s="88"/>
      <c r="T164" s="86"/>
      <c r="U164" s="86"/>
      <c r="V164" s="85"/>
    </row>
    <row r="165" spans="1:22" x14ac:dyDescent="0.2">
      <c r="A165" s="83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23"/>
      <c r="G165" s="19"/>
      <c r="H165" s="16"/>
      <c r="I165" s="16"/>
      <c r="J165" s="24"/>
      <c r="K165" s="22">
        <f t="shared" si="27"/>
        <v>0</v>
      </c>
      <c r="L165" s="20"/>
      <c r="M165" s="20"/>
      <c r="N165" s="25"/>
      <c r="O165" s="88"/>
      <c r="P165" s="86"/>
      <c r="Q165" s="86"/>
      <c r="R165" s="85"/>
      <c r="S165" s="88"/>
      <c r="T165" s="86"/>
      <c r="U165" s="86"/>
      <c r="V165" s="85"/>
    </row>
    <row r="166" spans="1:22" x14ac:dyDescent="0.2">
      <c r="A166" s="83">
        <f t="shared" si="26"/>
        <v>158</v>
      </c>
      <c r="B166" s="18" t="s">
        <v>28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23"/>
      <c r="G166" s="19">
        <f t="shared" si="24"/>
        <v>0</v>
      </c>
      <c r="H166" s="20"/>
      <c r="I166" s="16"/>
      <c r="J166" s="24"/>
      <c r="K166" s="22">
        <f t="shared" si="27"/>
        <v>0</v>
      </c>
      <c r="L166" s="20"/>
      <c r="M166" s="20"/>
      <c r="N166" s="25"/>
      <c r="O166" s="88"/>
      <c r="P166" s="86"/>
      <c r="Q166" s="86"/>
      <c r="R166" s="85"/>
      <c r="S166" s="88"/>
      <c r="T166" s="86"/>
      <c r="U166" s="86"/>
      <c r="V166" s="85"/>
    </row>
    <row r="167" spans="1:22" x14ac:dyDescent="0.2">
      <c r="A167" s="83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23"/>
      <c r="G167" s="19"/>
      <c r="H167" s="16"/>
      <c r="I167" s="16"/>
      <c r="J167" s="24"/>
      <c r="K167" s="22">
        <f t="shared" si="27"/>
        <v>0</v>
      </c>
      <c r="L167" s="20"/>
      <c r="M167" s="20"/>
      <c r="N167" s="25"/>
      <c r="O167" s="88"/>
      <c r="P167" s="86"/>
      <c r="Q167" s="86"/>
      <c r="R167" s="85"/>
      <c r="S167" s="88"/>
      <c r="T167" s="86"/>
      <c r="U167" s="86"/>
      <c r="V167" s="85"/>
    </row>
    <row r="168" spans="1:22" x14ac:dyDescent="0.2">
      <c r="A168" s="83">
        <f t="shared" si="26"/>
        <v>160</v>
      </c>
      <c r="B168" s="47" t="s">
        <v>115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23"/>
      <c r="G168" s="93"/>
      <c r="H168" s="86"/>
      <c r="I168" s="86"/>
      <c r="J168" s="93"/>
      <c r="K168" s="28">
        <f t="shared" si="27"/>
        <v>0</v>
      </c>
      <c r="L168" s="20"/>
      <c r="M168" s="20"/>
      <c r="N168" s="90"/>
      <c r="O168" s="95"/>
      <c r="P168" s="86"/>
      <c r="Q168" s="86"/>
      <c r="R168" s="90"/>
      <c r="S168" s="95"/>
      <c r="T168" s="86"/>
      <c r="U168" s="86"/>
      <c r="V168" s="90"/>
    </row>
    <row r="169" spans="1:22" x14ac:dyDescent="0.2">
      <c r="A169" s="83">
        <f t="shared" si="26"/>
        <v>161</v>
      </c>
      <c r="B169" s="33" t="s">
        <v>189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23"/>
      <c r="G169" s="93"/>
      <c r="H169" s="20"/>
      <c r="I169" s="20"/>
      <c r="J169" s="89"/>
      <c r="K169" s="149">
        <f t="shared" si="27"/>
        <v>0</v>
      </c>
      <c r="L169" s="16"/>
      <c r="M169" s="16"/>
      <c r="N169" s="90"/>
      <c r="O169" s="95"/>
      <c r="P169" s="86"/>
      <c r="Q169" s="86"/>
      <c r="R169" s="90"/>
      <c r="S169" s="95"/>
      <c r="T169" s="86"/>
      <c r="U169" s="86"/>
      <c r="V169" s="90"/>
    </row>
    <row r="170" spans="1:22" x14ac:dyDescent="0.2">
      <c r="A170" s="83">
        <f t="shared" si="26"/>
        <v>162</v>
      </c>
      <c r="B170" s="18" t="s">
        <v>36</v>
      </c>
      <c r="C170" s="22">
        <f t="shared" si="28"/>
        <v>0</v>
      </c>
      <c r="D170" s="20">
        <f t="shared" si="28"/>
        <v>0</v>
      </c>
      <c r="E170" s="20"/>
      <c r="F170" s="23"/>
      <c r="G170" s="89">
        <f>G171+G172</f>
        <v>0</v>
      </c>
      <c r="H170" s="20"/>
      <c r="I170" s="86"/>
      <c r="J170" s="93"/>
      <c r="K170" s="95"/>
      <c r="L170" s="86"/>
      <c r="M170" s="86"/>
      <c r="N170" s="90"/>
      <c r="O170" s="95"/>
      <c r="P170" s="86"/>
      <c r="Q170" s="86"/>
      <c r="R170" s="90"/>
      <c r="S170" s="95"/>
      <c r="T170" s="86"/>
      <c r="U170" s="86"/>
      <c r="V170" s="90"/>
    </row>
    <row r="171" spans="1:22" x14ac:dyDescent="0.2">
      <c r="A171" s="83">
        <f t="shared" si="26"/>
        <v>163</v>
      </c>
      <c r="B171" s="111" t="s">
        <v>190</v>
      </c>
      <c r="C171" s="13">
        <f t="shared" si="28"/>
        <v>0</v>
      </c>
      <c r="D171" s="86">
        <f t="shared" si="28"/>
        <v>0</v>
      </c>
      <c r="E171" s="86"/>
      <c r="F171" s="85"/>
      <c r="G171" s="93">
        <f t="shared" si="24"/>
        <v>0</v>
      </c>
      <c r="H171" s="86"/>
      <c r="I171" s="86"/>
      <c r="J171" s="93"/>
      <c r="K171" s="95"/>
      <c r="L171" s="86"/>
      <c r="M171" s="86"/>
      <c r="N171" s="90"/>
      <c r="O171" s="95"/>
      <c r="P171" s="86"/>
      <c r="Q171" s="86"/>
      <c r="R171" s="90"/>
      <c r="S171" s="95"/>
      <c r="T171" s="86"/>
      <c r="U171" s="86"/>
      <c r="V171" s="90"/>
    </row>
    <row r="172" spans="1:22" x14ac:dyDescent="0.2">
      <c r="A172" s="83">
        <f t="shared" si="26"/>
        <v>164</v>
      </c>
      <c r="B172" s="33" t="s">
        <v>191</v>
      </c>
      <c r="C172" s="13">
        <f t="shared" si="28"/>
        <v>0</v>
      </c>
      <c r="D172" s="86">
        <f t="shared" si="28"/>
        <v>0</v>
      </c>
      <c r="E172" s="86"/>
      <c r="F172" s="85"/>
      <c r="G172" s="93">
        <f t="shared" ref="G172:G207" si="29">H172+J172</f>
        <v>0</v>
      </c>
      <c r="H172" s="86"/>
      <c r="I172" s="86"/>
      <c r="J172" s="93"/>
      <c r="K172" s="95"/>
      <c r="L172" s="86"/>
      <c r="M172" s="86"/>
      <c r="N172" s="90"/>
      <c r="O172" s="95"/>
      <c r="P172" s="86"/>
      <c r="Q172" s="86"/>
      <c r="R172" s="90"/>
      <c r="S172" s="95"/>
      <c r="T172" s="86"/>
      <c r="U172" s="86"/>
      <c r="V172" s="90"/>
    </row>
    <row r="173" spans="1:22" x14ac:dyDescent="0.2">
      <c r="A173" s="83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23"/>
      <c r="G173" s="19"/>
      <c r="H173" s="20"/>
      <c r="I173" s="20"/>
      <c r="J173" s="87"/>
      <c r="K173" s="28">
        <f>L173+N173</f>
        <v>0</v>
      </c>
      <c r="L173" s="20"/>
      <c r="M173" s="20"/>
      <c r="N173" s="85"/>
      <c r="O173" s="88"/>
      <c r="P173" s="86"/>
      <c r="Q173" s="86"/>
      <c r="R173" s="85"/>
      <c r="S173" s="22">
        <f>T173+V173</f>
        <v>0</v>
      </c>
      <c r="T173" s="20"/>
      <c r="U173" s="20"/>
      <c r="V173" s="85"/>
    </row>
    <row r="174" spans="1:22" ht="13.5" thickBot="1" x14ac:dyDescent="0.25">
      <c r="A174" s="112">
        <f t="shared" si="26"/>
        <v>166</v>
      </c>
      <c r="B174" s="150" t="s">
        <v>192</v>
      </c>
      <c r="C174" s="42">
        <f t="shared" si="28"/>
        <v>0</v>
      </c>
      <c r="D174" s="133">
        <f t="shared" si="28"/>
        <v>0</v>
      </c>
      <c r="E174" s="133">
        <f>I174+M174+Q174+U174</f>
        <v>0</v>
      </c>
      <c r="F174" s="134"/>
      <c r="G174" s="151"/>
      <c r="H174" s="133"/>
      <c r="I174" s="133"/>
      <c r="J174" s="152"/>
      <c r="K174" s="149">
        <f>L174+N174</f>
        <v>0</v>
      </c>
      <c r="L174" s="133"/>
      <c r="M174" s="133"/>
      <c r="N174" s="134"/>
      <c r="O174" s="132"/>
      <c r="P174" s="133"/>
      <c r="Q174" s="133"/>
      <c r="R174" s="134"/>
      <c r="S174" s="13">
        <f>T174+V174</f>
        <v>0</v>
      </c>
      <c r="T174" s="133"/>
      <c r="U174" s="133"/>
      <c r="V174" s="134"/>
    </row>
    <row r="175" spans="1:22" ht="45.75" thickBot="1" x14ac:dyDescent="0.3">
      <c r="A175" s="63">
        <f t="shared" si="26"/>
        <v>167</v>
      </c>
      <c r="B175" s="64" t="s">
        <v>193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5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7">
        <f>N176+N185+SUM(N187:N196)</f>
        <v>0</v>
      </c>
      <c r="O175" s="57"/>
      <c r="P175" s="53"/>
      <c r="Q175" s="53"/>
      <c r="R175" s="67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">
      <c r="A176" s="153">
        <f t="shared" si="26"/>
        <v>168</v>
      </c>
      <c r="B176" s="154" t="s">
        <v>124</v>
      </c>
      <c r="C176" s="123">
        <f>G176+K176+O176+S176</f>
        <v>0</v>
      </c>
      <c r="D176" s="103">
        <f>H176+L176+P176+T176</f>
        <v>0</v>
      </c>
      <c r="E176" s="103"/>
      <c r="F176" s="106">
        <f>J176+N176+R176+V176</f>
        <v>0</v>
      </c>
      <c r="G176" s="102">
        <f>G177+G179+G180+G181+G182+G183+G184</f>
        <v>0</v>
      </c>
      <c r="H176" s="103">
        <f>H177+H179+H180+H181+H182+H183+H184</f>
        <v>0</v>
      </c>
      <c r="I176" s="103"/>
      <c r="J176" s="155">
        <f>J177+J179</f>
        <v>0</v>
      </c>
      <c r="K176" s="102">
        <f>L176+N176</f>
        <v>0</v>
      </c>
      <c r="L176" s="102">
        <f>L177+L180+L181</f>
        <v>0</v>
      </c>
      <c r="M176" s="102"/>
      <c r="N176" s="156">
        <f>N177+N180+N181</f>
        <v>0</v>
      </c>
      <c r="O176" s="157"/>
      <c r="P176" s="158"/>
      <c r="Q176" s="158"/>
      <c r="R176" s="104"/>
      <c r="S176" s="124"/>
      <c r="T176" s="109"/>
      <c r="U176" s="109"/>
      <c r="V176" s="105"/>
    </row>
    <row r="177" spans="1:22" x14ac:dyDescent="0.2">
      <c r="A177" s="159">
        <f t="shared" si="26"/>
        <v>169</v>
      </c>
      <c r="B177" s="33" t="s">
        <v>194</v>
      </c>
      <c r="C177" s="13">
        <f>G177+K177+O177+S177</f>
        <v>0</v>
      </c>
      <c r="D177" s="86">
        <f>H177</f>
        <v>0</v>
      </c>
      <c r="E177" s="86"/>
      <c r="F177" s="87">
        <f>J177+N177+R177+V177</f>
        <v>0</v>
      </c>
      <c r="G177" s="88">
        <f t="shared" si="29"/>
        <v>0</v>
      </c>
      <c r="H177" s="16"/>
      <c r="I177" s="16"/>
      <c r="J177" s="25"/>
      <c r="K177" s="80">
        <f>L177+N177</f>
        <v>0</v>
      </c>
      <c r="L177" s="86"/>
      <c r="M177" s="86"/>
      <c r="N177" s="85">
        <f>N178</f>
        <v>0</v>
      </c>
      <c r="O177" s="88"/>
      <c r="P177" s="86"/>
      <c r="Q177" s="86"/>
      <c r="R177" s="85"/>
      <c r="S177" s="88"/>
      <c r="T177" s="86"/>
      <c r="U177" s="86"/>
      <c r="V177" s="85"/>
    </row>
    <row r="178" spans="1:22" x14ac:dyDescent="0.2">
      <c r="A178" s="159">
        <f t="shared" si="26"/>
        <v>170</v>
      </c>
      <c r="B178" s="33" t="s">
        <v>195</v>
      </c>
      <c r="C178" s="13">
        <f t="shared" ref="C178:E208" si="31">G178+K178+O178+S178</f>
        <v>0</v>
      </c>
      <c r="D178" s="86"/>
      <c r="E178" s="86"/>
      <c r="F178" s="87">
        <f>J178+N178+R178+V178</f>
        <v>0</v>
      </c>
      <c r="G178" s="88"/>
      <c r="H178" s="16"/>
      <c r="I178" s="86"/>
      <c r="J178" s="85"/>
      <c r="K178" s="88">
        <f>L178+N178</f>
        <v>0</v>
      </c>
      <c r="L178" s="86"/>
      <c r="M178" s="86"/>
      <c r="N178" s="85"/>
      <c r="O178" s="88"/>
      <c r="P178" s="86"/>
      <c r="Q178" s="86"/>
      <c r="R178" s="85"/>
      <c r="S178" s="88"/>
      <c r="T178" s="86"/>
      <c r="U178" s="86"/>
      <c r="V178" s="85"/>
    </row>
    <row r="179" spans="1:22" ht="25.5" x14ac:dyDescent="0.2">
      <c r="A179" s="159">
        <v>171</v>
      </c>
      <c r="B179" s="160" t="s">
        <v>196</v>
      </c>
      <c r="C179" s="149">
        <f t="shared" si="31"/>
        <v>0</v>
      </c>
      <c r="D179" s="16"/>
      <c r="E179" s="16"/>
      <c r="F179" s="87">
        <f>J179+N179+R179+V179</f>
        <v>0</v>
      </c>
      <c r="G179" s="88">
        <f t="shared" si="29"/>
        <v>0</v>
      </c>
      <c r="H179" s="16"/>
      <c r="I179" s="86"/>
      <c r="J179" s="8"/>
      <c r="K179" s="88"/>
      <c r="L179" s="86"/>
      <c r="M179" s="86"/>
      <c r="N179" s="85"/>
      <c r="O179" s="88"/>
      <c r="P179" s="86"/>
      <c r="Q179" s="86"/>
      <c r="R179" s="85"/>
      <c r="S179" s="88"/>
      <c r="T179" s="86"/>
      <c r="U179" s="86"/>
      <c r="V179" s="85"/>
    </row>
    <row r="180" spans="1:22" x14ac:dyDescent="0.2">
      <c r="A180" s="159">
        <f t="shared" si="26"/>
        <v>172</v>
      </c>
      <c r="B180" s="33" t="s">
        <v>197</v>
      </c>
      <c r="C180" s="13">
        <f t="shared" si="31"/>
        <v>0</v>
      </c>
      <c r="D180" s="86">
        <f t="shared" si="31"/>
        <v>0</v>
      </c>
      <c r="E180" s="86"/>
      <c r="F180" s="87"/>
      <c r="G180" s="88">
        <f t="shared" si="29"/>
        <v>0</v>
      </c>
      <c r="H180" s="86"/>
      <c r="I180" s="86"/>
      <c r="J180" s="85"/>
      <c r="K180" s="88"/>
      <c r="L180" s="86"/>
      <c r="M180" s="86"/>
      <c r="N180" s="85"/>
      <c r="O180" s="88"/>
      <c r="P180" s="86"/>
      <c r="Q180" s="86"/>
      <c r="R180" s="85"/>
      <c r="S180" s="88"/>
      <c r="T180" s="86"/>
      <c r="U180" s="86"/>
      <c r="V180" s="85"/>
    </row>
    <row r="181" spans="1:22" x14ac:dyDescent="0.2">
      <c r="A181" s="159">
        <f t="shared" si="26"/>
        <v>173</v>
      </c>
      <c r="B181" s="33" t="s">
        <v>189</v>
      </c>
      <c r="C181" s="13">
        <f t="shared" si="31"/>
        <v>0</v>
      </c>
      <c r="D181" s="86">
        <f t="shared" si="31"/>
        <v>0</v>
      </c>
      <c r="E181" s="86"/>
      <c r="F181" s="87"/>
      <c r="G181" s="88"/>
      <c r="H181" s="92"/>
      <c r="I181" s="92"/>
      <c r="J181" s="90"/>
      <c r="K181" s="88">
        <f>L181+N181</f>
        <v>0</v>
      </c>
      <c r="L181" s="92"/>
      <c r="M181" s="92"/>
      <c r="N181" s="90"/>
      <c r="O181" s="88"/>
      <c r="P181" s="92"/>
      <c r="Q181" s="92"/>
      <c r="R181" s="90"/>
      <c r="S181" s="88"/>
      <c r="T181" s="92"/>
      <c r="U181" s="92"/>
      <c r="V181" s="90"/>
    </row>
    <row r="182" spans="1:22" x14ac:dyDescent="0.2">
      <c r="A182" s="159">
        <v>174</v>
      </c>
      <c r="B182" s="33" t="s">
        <v>198</v>
      </c>
      <c r="C182" s="13">
        <f t="shared" si="31"/>
        <v>0</v>
      </c>
      <c r="D182" s="86">
        <f t="shared" si="31"/>
        <v>0</v>
      </c>
      <c r="E182" s="86"/>
      <c r="F182" s="87"/>
      <c r="G182" s="88">
        <f t="shared" si="29"/>
        <v>0</v>
      </c>
      <c r="H182" s="86"/>
      <c r="I182" s="92"/>
      <c r="J182" s="90"/>
      <c r="K182" s="95"/>
      <c r="L182" s="86"/>
      <c r="M182" s="92"/>
      <c r="N182" s="90"/>
      <c r="O182" s="95"/>
      <c r="P182" s="86"/>
      <c r="Q182" s="92"/>
      <c r="R182" s="90"/>
      <c r="S182" s="95"/>
      <c r="T182" s="86"/>
      <c r="U182" s="92"/>
      <c r="V182" s="90"/>
    </row>
    <row r="183" spans="1:22" x14ac:dyDescent="0.2">
      <c r="A183" s="159">
        <v>175</v>
      </c>
      <c r="B183" s="33" t="s">
        <v>199</v>
      </c>
      <c r="C183" s="13">
        <f t="shared" si="31"/>
        <v>0</v>
      </c>
      <c r="D183" s="86">
        <f t="shared" si="31"/>
        <v>0</v>
      </c>
      <c r="E183" s="86"/>
      <c r="F183" s="87"/>
      <c r="G183" s="95">
        <f t="shared" si="29"/>
        <v>0</v>
      </c>
      <c r="H183" s="86"/>
      <c r="I183" s="92"/>
      <c r="J183" s="90"/>
      <c r="K183" s="95"/>
      <c r="L183" s="86"/>
      <c r="M183" s="92"/>
      <c r="N183" s="90"/>
      <c r="O183" s="95"/>
      <c r="P183" s="86"/>
      <c r="Q183" s="92"/>
      <c r="R183" s="90"/>
      <c r="S183" s="95"/>
      <c r="T183" s="86"/>
      <c r="U183" s="92"/>
      <c r="V183" s="90"/>
    </row>
    <row r="184" spans="1:22" x14ac:dyDescent="0.2">
      <c r="A184" s="159">
        <v>176</v>
      </c>
      <c r="B184" s="33" t="s">
        <v>200</v>
      </c>
      <c r="C184" s="13">
        <f t="shared" si="31"/>
        <v>0</v>
      </c>
      <c r="D184" s="86">
        <f t="shared" si="31"/>
        <v>0</v>
      </c>
      <c r="E184" s="86"/>
      <c r="F184" s="87"/>
      <c r="G184" s="95">
        <f t="shared" si="29"/>
        <v>0</v>
      </c>
      <c r="H184" s="86"/>
      <c r="I184" s="92"/>
      <c r="J184" s="90"/>
      <c r="K184" s="95"/>
      <c r="L184" s="86"/>
      <c r="M184" s="92"/>
      <c r="N184" s="90"/>
      <c r="O184" s="95"/>
      <c r="P184" s="86"/>
      <c r="Q184" s="92"/>
      <c r="R184" s="90"/>
      <c r="S184" s="95"/>
      <c r="T184" s="86"/>
      <c r="U184" s="92"/>
      <c r="V184" s="90"/>
    </row>
    <row r="185" spans="1:22" x14ac:dyDescent="0.2">
      <c r="A185" s="159">
        <v>177</v>
      </c>
      <c r="B185" s="18" t="s">
        <v>129</v>
      </c>
      <c r="C185" s="22">
        <f t="shared" si="31"/>
        <v>0</v>
      </c>
      <c r="D185" s="20">
        <f>H185</f>
        <v>0</v>
      </c>
      <c r="E185" s="20"/>
      <c r="F185" s="21"/>
      <c r="G185" s="28">
        <f>G186</f>
        <v>0</v>
      </c>
      <c r="H185" s="20">
        <f>H186</f>
        <v>0</v>
      </c>
      <c r="I185" s="86"/>
      <c r="J185" s="90"/>
      <c r="K185" s="95"/>
      <c r="L185" s="86"/>
      <c r="M185" s="86"/>
      <c r="N185" s="90"/>
      <c r="O185" s="95"/>
      <c r="P185" s="86"/>
      <c r="Q185" s="86"/>
      <c r="R185" s="90"/>
      <c r="S185" s="95"/>
      <c r="T185" s="86"/>
      <c r="U185" s="86"/>
      <c r="V185" s="90"/>
    </row>
    <row r="186" spans="1:22" x14ac:dyDescent="0.2">
      <c r="A186" s="159">
        <f t="shared" si="26"/>
        <v>178</v>
      </c>
      <c r="B186" s="33" t="s">
        <v>201</v>
      </c>
      <c r="C186" s="13">
        <f t="shared" si="31"/>
        <v>0</v>
      </c>
      <c r="D186" s="86">
        <f t="shared" si="31"/>
        <v>0</v>
      </c>
      <c r="E186" s="86"/>
      <c r="F186" s="87"/>
      <c r="G186" s="95">
        <f t="shared" si="29"/>
        <v>0</v>
      </c>
      <c r="H186" s="86"/>
      <c r="I186" s="86"/>
      <c r="J186" s="90"/>
      <c r="K186" s="95"/>
      <c r="L186" s="86"/>
      <c r="M186" s="86"/>
      <c r="N186" s="90"/>
      <c r="O186" s="95"/>
      <c r="P186" s="86"/>
      <c r="Q186" s="86"/>
      <c r="R186" s="90"/>
      <c r="S186" s="95"/>
      <c r="T186" s="86"/>
      <c r="U186" s="86"/>
      <c r="V186" s="90"/>
    </row>
    <row r="187" spans="1:22" x14ac:dyDescent="0.2">
      <c r="A187" s="159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5"/>
      <c r="K187" s="22"/>
      <c r="L187" s="86"/>
      <c r="M187" s="86"/>
      <c r="N187" s="85"/>
      <c r="O187" s="88"/>
      <c r="P187" s="86"/>
      <c r="Q187" s="86"/>
      <c r="R187" s="85"/>
      <c r="S187" s="22">
        <f>T187+V187</f>
        <v>0</v>
      </c>
      <c r="T187" s="20"/>
      <c r="U187" s="20"/>
      <c r="V187" s="23"/>
    </row>
    <row r="188" spans="1:22" x14ac:dyDescent="0.2">
      <c r="A188" s="159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5"/>
      <c r="K188" s="22"/>
      <c r="L188" s="86"/>
      <c r="M188" s="86"/>
      <c r="N188" s="85"/>
      <c r="O188" s="88"/>
      <c r="P188" s="86"/>
      <c r="Q188" s="86"/>
      <c r="R188" s="85"/>
      <c r="S188" s="22"/>
      <c r="T188" s="20"/>
      <c r="U188" s="20"/>
      <c r="V188" s="23"/>
    </row>
    <row r="189" spans="1:22" x14ac:dyDescent="0.2">
      <c r="A189" s="159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23"/>
      <c r="K189" s="22"/>
      <c r="L189" s="86"/>
      <c r="M189" s="86"/>
      <c r="N189" s="85"/>
      <c r="O189" s="88"/>
      <c r="P189" s="86"/>
      <c r="Q189" s="86"/>
      <c r="R189" s="85"/>
      <c r="S189" s="22">
        <f>T189+V189</f>
        <v>0</v>
      </c>
      <c r="T189" s="20"/>
      <c r="U189" s="20"/>
      <c r="V189" s="23"/>
    </row>
    <row r="190" spans="1:22" x14ac:dyDescent="0.2">
      <c r="A190" s="159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23"/>
      <c r="K190" s="22"/>
      <c r="L190" s="86"/>
      <c r="M190" s="86"/>
      <c r="N190" s="85"/>
      <c r="O190" s="88"/>
      <c r="P190" s="86"/>
      <c r="Q190" s="86"/>
      <c r="R190" s="85"/>
      <c r="S190" s="22"/>
      <c r="T190" s="20"/>
      <c r="U190" s="20"/>
      <c r="V190" s="23"/>
    </row>
    <row r="191" spans="1:22" x14ac:dyDescent="0.2">
      <c r="A191" s="159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23"/>
      <c r="K191" s="22"/>
      <c r="L191" s="86"/>
      <c r="M191" s="86"/>
      <c r="N191" s="85"/>
      <c r="O191" s="88"/>
      <c r="P191" s="86"/>
      <c r="Q191" s="86"/>
      <c r="R191" s="85"/>
      <c r="S191" s="22"/>
      <c r="T191" s="20"/>
      <c r="U191" s="20"/>
      <c r="V191" s="23"/>
    </row>
    <row r="192" spans="1:22" x14ac:dyDescent="0.2">
      <c r="A192" s="159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23"/>
      <c r="K192" s="22"/>
      <c r="L192" s="86"/>
      <c r="M192" s="86"/>
      <c r="N192" s="85"/>
      <c r="O192" s="88"/>
      <c r="P192" s="86"/>
      <c r="Q192" s="86"/>
      <c r="R192" s="85"/>
      <c r="S192" s="22"/>
      <c r="T192" s="20"/>
      <c r="U192" s="20"/>
      <c r="V192" s="23"/>
    </row>
    <row r="193" spans="1:22" x14ac:dyDescent="0.2">
      <c r="A193" s="159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23"/>
      <c r="K193" s="22"/>
      <c r="L193" s="86"/>
      <c r="M193" s="86"/>
      <c r="N193" s="85"/>
      <c r="O193" s="88"/>
      <c r="P193" s="86"/>
      <c r="Q193" s="86"/>
      <c r="R193" s="85"/>
      <c r="S193" s="22">
        <f>T193+V193</f>
        <v>0</v>
      </c>
      <c r="T193" s="20"/>
      <c r="U193" s="20"/>
      <c r="V193" s="23"/>
    </row>
    <row r="194" spans="1:22" x14ac:dyDescent="0.2">
      <c r="A194" s="159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23"/>
      <c r="K194" s="22"/>
      <c r="L194" s="86"/>
      <c r="M194" s="86"/>
      <c r="N194" s="85"/>
      <c r="O194" s="88"/>
      <c r="P194" s="86"/>
      <c r="Q194" s="86"/>
      <c r="R194" s="85"/>
      <c r="S194" s="22"/>
      <c r="T194" s="20"/>
      <c r="U194" s="20"/>
      <c r="V194" s="23"/>
    </row>
    <row r="195" spans="1:22" x14ac:dyDescent="0.2">
      <c r="A195" s="159">
        <f t="shared" si="26"/>
        <v>187</v>
      </c>
      <c r="B195" s="18" t="s">
        <v>28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23"/>
      <c r="K195" s="22"/>
      <c r="L195" s="86"/>
      <c r="M195" s="86"/>
      <c r="N195" s="85"/>
      <c r="O195" s="88"/>
      <c r="P195" s="86"/>
      <c r="Q195" s="86"/>
      <c r="R195" s="85"/>
      <c r="S195" s="22"/>
      <c r="T195" s="20"/>
      <c r="U195" s="20"/>
      <c r="V195" s="23"/>
    </row>
    <row r="196" spans="1:22" ht="13.5" thickBot="1" x14ac:dyDescent="0.25">
      <c r="A196" s="161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50">
        <f t="shared" si="29"/>
        <v>0</v>
      </c>
      <c r="H196" s="49"/>
      <c r="I196" s="49"/>
      <c r="J196" s="52"/>
      <c r="K196" s="22"/>
      <c r="L196" s="86"/>
      <c r="M196" s="86"/>
      <c r="N196" s="85"/>
      <c r="O196" s="88"/>
      <c r="P196" s="86"/>
      <c r="Q196" s="86"/>
      <c r="R196" s="85"/>
      <c r="S196" s="50">
        <f>T196+V196</f>
        <v>0</v>
      </c>
      <c r="T196" s="49"/>
      <c r="U196" s="49"/>
      <c r="V196" s="52"/>
    </row>
    <row r="197" spans="1:22" ht="45.75" thickBot="1" x14ac:dyDescent="0.3">
      <c r="A197" s="63">
        <v>189</v>
      </c>
      <c r="B197" s="64" t="s">
        <v>202</v>
      </c>
      <c r="C197" s="65">
        <f t="shared" si="31"/>
        <v>0</v>
      </c>
      <c r="D197" s="53">
        <f t="shared" si="31"/>
        <v>0</v>
      </c>
      <c r="E197" s="53"/>
      <c r="F197" s="58"/>
      <c r="G197" s="65">
        <f>G198+G200+G203+G206</f>
        <v>0</v>
      </c>
      <c r="H197" s="53">
        <f>H198+H200+H203+H206</f>
        <v>0</v>
      </c>
      <c r="I197" s="53"/>
      <c r="J197" s="58"/>
      <c r="K197" s="66">
        <f>K201</f>
        <v>0</v>
      </c>
      <c r="L197" s="53">
        <f>L201</f>
        <v>0</v>
      </c>
      <c r="M197" s="53"/>
      <c r="N197" s="58"/>
      <c r="O197" s="65"/>
      <c r="P197" s="53"/>
      <c r="Q197" s="53"/>
      <c r="R197" s="58"/>
      <c r="S197" s="53"/>
      <c r="T197" s="53"/>
      <c r="U197" s="53"/>
      <c r="V197" s="58"/>
    </row>
    <row r="198" spans="1:22" x14ac:dyDescent="0.2">
      <c r="A198" s="68">
        <v>190</v>
      </c>
      <c r="B198" s="82" t="s">
        <v>126</v>
      </c>
      <c r="C198" s="77">
        <f t="shared" si="31"/>
        <v>0</v>
      </c>
      <c r="D198" s="75">
        <f t="shared" si="31"/>
        <v>0</v>
      </c>
      <c r="E198" s="75"/>
      <c r="F198" s="78"/>
      <c r="G198" s="79">
        <f>G199</f>
        <v>0</v>
      </c>
      <c r="H198" s="75">
        <f>H199</f>
        <v>0</v>
      </c>
      <c r="I198" s="109"/>
      <c r="J198" s="101"/>
      <c r="K198" s="162"/>
      <c r="L198" s="109"/>
      <c r="M198" s="109"/>
      <c r="N198" s="163"/>
      <c r="O198" s="162"/>
      <c r="P198" s="109"/>
      <c r="Q198" s="109"/>
      <c r="R198" s="163"/>
      <c r="S198" s="162"/>
      <c r="T198" s="109"/>
      <c r="U198" s="109"/>
      <c r="V198" s="163"/>
    </row>
    <row r="199" spans="1:22" x14ac:dyDescent="0.2">
      <c r="A199" s="83">
        <f t="shared" si="26"/>
        <v>191</v>
      </c>
      <c r="B199" s="33" t="s">
        <v>203</v>
      </c>
      <c r="C199" s="13">
        <f t="shared" si="31"/>
        <v>0</v>
      </c>
      <c r="D199" s="86">
        <f t="shared" si="31"/>
        <v>0</v>
      </c>
      <c r="E199" s="86"/>
      <c r="F199" s="85"/>
      <c r="G199" s="92">
        <f t="shared" si="29"/>
        <v>0</v>
      </c>
      <c r="H199" s="87"/>
      <c r="I199" s="86"/>
      <c r="J199" s="87"/>
      <c r="K199" s="88"/>
      <c r="L199" s="86"/>
      <c r="M199" s="86"/>
      <c r="N199" s="85"/>
      <c r="O199" s="88"/>
      <c r="P199" s="86"/>
      <c r="Q199" s="86"/>
      <c r="R199" s="85"/>
      <c r="S199" s="88"/>
      <c r="T199" s="86"/>
      <c r="U199" s="86"/>
      <c r="V199" s="85"/>
    </row>
    <row r="200" spans="1:22" x14ac:dyDescent="0.2">
      <c r="A200" s="83">
        <f t="shared" si="26"/>
        <v>192</v>
      </c>
      <c r="B200" s="18" t="s">
        <v>204</v>
      </c>
      <c r="C200" s="22">
        <f t="shared" si="31"/>
        <v>0</v>
      </c>
      <c r="D200" s="20">
        <f t="shared" si="31"/>
        <v>0</v>
      </c>
      <c r="E200" s="20"/>
      <c r="F200" s="23"/>
      <c r="G200" s="89">
        <f>G202</f>
        <v>0</v>
      </c>
      <c r="H200" s="20">
        <f>H202</f>
        <v>0</v>
      </c>
      <c r="I200" s="86"/>
      <c r="J200" s="87"/>
      <c r="K200" s="28">
        <f>K201</f>
        <v>0</v>
      </c>
      <c r="L200" s="20">
        <f>L201</f>
        <v>0</v>
      </c>
      <c r="M200" s="86"/>
      <c r="N200" s="85"/>
      <c r="O200" s="88"/>
      <c r="P200" s="86"/>
      <c r="Q200" s="86"/>
      <c r="R200" s="85"/>
      <c r="S200" s="88"/>
      <c r="T200" s="86"/>
      <c r="U200" s="86"/>
      <c r="V200" s="85"/>
    </row>
    <row r="201" spans="1:22" x14ac:dyDescent="0.2">
      <c r="A201" s="83">
        <f t="shared" si="26"/>
        <v>193</v>
      </c>
      <c r="B201" s="33" t="s">
        <v>205</v>
      </c>
      <c r="C201" s="13">
        <f t="shared" si="31"/>
        <v>0</v>
      </c>
      <c r="D201" s="16">
        <f t="shared" si="31"/>
        <v>0</v>
      </c>
      <c r="E201" s="20"/>
      <c r="F201" s="23"/>
      <c r="G201" s="19"/>
      <c r="H201" s="89"/>
      <c r="I201" s="86"/>
      <c r="J201" s="87"/>
      <c r="K201" s="88">
        <f>L201+N201</f>
        <v>0</v>
      </c>
      <c r="L201" s="86"/>
      <c r="M201" s="86"/>
      <c r="N201" s="85"/>
      <c r="O201" s="88"/>
      <c r="P201" s="86"/>
      <c r="Q201" s="86"/>
      <c r="R201" s="85"/>
      <c r="S201" s="88"/>
      <c r="T201" s="86"/>
      <c r="U201" s="86"/>
      <c r="V201" s="85"/>
    </row>
    <row r="202" spans="1:22" x14ac:dyDescent="0.2">
      <c r="A202" s="83">
        <f t="shared" si="26"/>
        <v>194</v>
      </c>
      <c r="B202" s="33" t="s">
        <v>206</v>
      </c>
      <c r="C202" s="13">
        <f t="shared" si="31"/>
        <v>0</v>
      </c>
      <c r="D202" s="86">
        <f t="shared" si="31"/>
        <v>0</v>
      </c>
      <c r="E202" s="86"/>
      <c r="F202" s="85"/>
      <c r="G202" s="92">
        <f t="shared" si="29"/>
        <v>0</v>
      </c>
      <c r="H202" s="87"/>
      <c r="I202" s="86"/>
      <c r="J202" s="87"/>
      <c r="K202" s="88"/>
      <c r="L202" s="86"/>
      <c r="M202" s="86"/>
      <c r="N202" s="85"/>
      <c r="O202" s="88"/>
      <c r="P202" s="86"/>
      <c r="Q202" s="86"/>
      <c r="R202" s="85"/>
      <c r="S202" s="88"/>
      <c r="T202" s="86"/>
      <c r="U202" s="86"/>
      <c r="V202" s="85"/>
    </row>
    <row r="203" spans="1:22" x14ac:dyDescent="0.2">
      <c r="A203" s="83">
        <v>195</v>
      </c>
      <c r="B203" s="18" t="s">
        <v>129</v>
      </c>
      <c r="C203" s="22">
        <f t="shared" si="31"/>
        <v>0</v>
      </c>
      <c r="D203" s="20">
        <f t="shared" si="31"/>
        <v>0</v>
      </c>
      <c r="E203" s="20"/>
      <c r="F203" s="23"/>
      <c r="G203" s="89">
        <f t="shared" si="29"/>
        <v>0</v>
      </c>
      <c r="H203" s="20">
        <f>H204+H205</f>
        <v>0</v>
      </c>
      <c r="I203" s="86"/>
      <c r="J203" s="87"/>
      <c r="K203" s="88"/>
      <c r="L203" s="86"/>
      <c r="M203" s="86"/>
      <c r="N203" s="85"/>
      <c r="O203" s="88"/>
      <c r="P203" s="86"/>
      <c r="Q203" s="86"/>
      <c r="R203" s="85"/>
      <c r="S203" s="28"/>
      <c r="T203" s="20"/>
      <c r="U203" s="86"/>
      <c r="V203" s="85"/>
    </row>
    <row r="204" spans="1:22" ht="25.5" x14ac:dyDescent="0.2">
      <c r="A204" s="83">
        <f t="shared" si="26"/>
        <v>196</v>
      </c>
      <c r="B204" s="96" t="s">
        <v>207</v>
      </c>
      <c r="C204" s="13">
        <f t="shared" si="31"/>
        <v>0</v>
      </c>
      <c r="D204" s="16">
        <f t="shared" si="31"/>
        <v>0</v>
      </c>
      <c r="E204" s="43"/>
      <c r="F204" s="44"/>
      <c r="G204" s="11">
        <f t="shared" si="29"/>
        <v>0</v>
      </c>
      <c r="H204" s="164"/>
      <c r="I204" s="133"/>
      <c r="J204" s="152"/>
      <c r="K204" s="132"/>
      <c r="L204" s="133"/>
      <c r="M204" s="133"/>
      <c r="N204" s="134"/>
      <c r="O204" s="132"/>
      <c r="P204" s="133"/>
      <c r="Q204" s="133"/>
      <c r="R204" s="134"/>
      <c r="S204" s="132"/>
      <c r="T204" s="133"/>
      <c r="U204" s="133"/>
      <c r="V204" s="134"/>
    </row>
    <row r="205" spans="1:22" x14ac:dyDescent="0.2">
      <c r="A205" s="83">
        <f t="shared" si="26"/>
        <v>197</v>
      </c>
      <c r="B205" s="18" t="s">
        <v>208</v>
      </c>
      <c r="C205" s="13">
        <f t="shared" si="31"/>
        <v>0</v>
      </c>
      <c r="D205" s="16">
        <f t="shared" si="31"/>
        <v>0</v>
      </c>
      <c r="E205" s="37"/>
      <c r="F205" s="40"/>
      <c r="G205" s="92">
        <f t="shared" si="29"/>
        <v>0</v>
      </c>
      <c r="H205" s="43"/>
      <c r="I205" s="133"/>
      <c r="J205" s="152"/>
      <c r="K205" s="132"/>
      <c r="L205" s="133"/>
      <c r="M205" s="133"/>
      <c r="N205" s="134"/>
      <c r="O205" s="132"/>
      <c r="P205" s="133"/>
      <c r="Q205" s="133"/>
      <c r="R205" s="134"/>
      <c r="S205" s="16"/>
      <c r="T205" s="133"/>
      <c r="U205" s="133"/>
      <c r="V205" s="134"/>
    </row>
    <row r="206" spans="1:22" x14ac:dyDescent="0.2">
      <c r="A206" s="83">
        <v>198</v>
      </c>
      <c r="B206" s="18" t="s">
        <v>36</v>
      </c>
      <c r="C206" s="22">
        <f t="shared" si="31"/>
        <v>0</v>
      </c>
      <c r="D206" s="20">
        <f t="shared" si="31"/>
        <v>0</v>
      </c>
      <c r="E206" s="37"/>
      <c r="F206" s="40"/>
      <c r="G206" s="19">
        <f t="shared" si="29"/>
        <v>0</v>
      </c>
      <c r="H206" s="37">
        <f>H207</f>
        <v>0</v>
      </c>
      <c r="I206" s="133"/>
      <c r="J206" s="165"/>
      <c r="K206" s="166"/>
      <c r="L206" s="133"/>
      <c r="M206" s="133"/>
      <c r="N206" s="167"/>
      <c r="O206" s="132"/>
      <c r="P206" s="133"/>
      <c r="Q206" s="133"/>
      <c r="R206" s="167"/>
      <c r="S206" s="166"/>
      <c r="T206" s="133"/>
      <c r="U206" s="133"/>
      <c r="V206" s="167"/>
    </row>
    <row r="207" spans="1:22" ht="13.5" thickBot="1" x14ac:dyDescent="0.25">
      <c r="A207" s="112">
        <v>199</v>
      </c>
      <c r="B207" s="128" t="s">
        <v>209</v>
      </c>
      <c r="C207" s="42">
        <f t="shared" si="31"/>
        <v>0</v>
      </c>
      <c r="D207" s="43">
        <f t="shared" si="31"/>
        <v>0</v>
      </c>
      <c r="E207" s="37"/>
      <c r="F207" s="40"/>
      <c r="G207" s="151">
        <f t="shared" si="29"/>
        <v>0</v>
      </c>
      <c r="H207" s="43"/>
      <c r="I207" s="133"/>
      <c r="J207" s="165"/>
      <c r="K207" s="166"/>
      <c r="L207" s="133"/>
      <c r="M207" s="133"/>
      <c r="N207" s="167"/>
      <c r="O207" s="132"/>
      <c r="P207" s="133"/>
      <c r="Q207" s="133"/>
      <c r="R207" s="167"/>
      <c r="S207" s="166"/>
      <c r="T207" s="133"/>
      <c r="U207" s="133"/>
      <c r="V207" s="167"/>
    </row>
    <row r="208" spans="1:22" ht="13.5" thickBot="1" x14ac:dyDescent="0.25">
      <c r="A208" s="63">
        <v>200</v>
      </c>
      <c r="B208" s="168" t="s">
        <v>210</v>
      </c>
      <c r="C208" s="118">
        <f t="shared" si="31"/>
        <v>12693.383999999998</v>
      </c>
      <c r="D208" s="119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19">
        <f>G9+G44+G99+G140+G175+G197</f>
        <v>5817.7960000000003</v>
      </c>
      <c r="H208" s="119">
        <f>H9+H44+H99+H140+H175+H197</f>
        <v>5807.9770000000008</v>
      </c>
      <c r="I208" s="53">
        <f>I9+I44+I99+I140+I175+I197</f>
        <v>3611.0589999999993</v>
      </c>
      <c r="J208" s="119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7">
        <f>N9+N44+N99+N140+N175+N197</f>
        <v>0</v>
      </c>
      <c r="O208" s="65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19">
        <f>T9+T44+T99+T140+T175+T197</f>
        <v>585.32600000000002</v>
      </c>
      <c r="U208" s="119">
        <f>U9+U44+U99+U140+U175+U197</f>
        <v>23.803000000000004</v>
      </c>
      <c r="V208" s="58">
        <f>V9+V20+SUM(V34:V43)+V44+V99+V140+V175+V197</f>
        <v>2</v>
      </c>
    </row>
    <row r="211" spans="2:2" x14ac:dyDescent="0.2">
      <c r="B211" s="6" t="s">
        <v>109</v>
      </c>
    </row>
    <row r="212" spans="2:2" x14ac:dyDescent="0.2">
      <c r="B212" s="6" t="s">
        <v>215</v>
      </c>
    </row>
    <row r="213" spans="2:2" x14ac:dyDescent="0.2">
      <c r="B213" s="6" t="s">
        <v>211</v>
      </c>
    </row>
    <row r="214" spans="2:2" x14ac:dyDescent="0.2">
      <c r="B214" s="6" t="s">
        <v>110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194"/>
  <sheetViews>
    <sheetView topLeftCell="C3" zoomScale="110" zoomScaleNormal="110" workbookViewId="0">
      <pane xSplit="2" ySplit="14" topLeftCell="E171" activePane="bottomRight" state="frozen"/>
      <selection activeCell="C4" sqref="C4"/>
      <selection pane="topRight" activeCell="E4" sqref="E4"/>
      <selection pane="bottomLeft" activeCell="C17" sqref="C17"/>
      <selection pane="bottomRight" activeCell="G146" sqref="G146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2.28515625" customWidth="1"/>
    <col min="7" max="7" width="11.7109375" customWidth="1"/>
    <col min="8" max="8" width="11.28515625" customWidth="1"/>
    <col min="9" max="9" width="11.5703125" customWidth="1"/>
    <col min="10" max="10" width="11.28515625" customWidth="1"/>
    <col min="11" max="11" width="11.7109375" customWidth="1"/>
    <col min="12" max="12" width="11.28515625" customWidth="1"/>
    <col min="13" max="13" width="11.7109375" customWidth="1"/>
    <col min="14" max="14" width="11.28515625" customWidth="1"/>
    <col min="16" max="16" width="11.7109375" customWidth="1"/>
  </cols>
  <sheetData>
    <row r="1" spans="3:16" hidden="1" x14ac:dyDescent="0.2"/>
    <row r="2" spans="3:16" hidden="1" x14ac:dyDescent="0.2">
      <c r="G2" s="1093"/>
      <c r="H2" s="1093"/>
    </row>
    <row r="4" spans="3:16" x14ac:dyDescent="0.2">
      <c r="J4" s="7"/>
      <c r="K4" s="7"/>
      <c r="L4" s="7"/>
      <c r="M4" s="7"/>
      <c r="N4" s="7"/>
    </row>
    <row r="5" spans="3:16" x14ac:dyDescent="0.2">
      <c r="J5" s="7"/>
      <c r="K5" s="7"/>
      <c r="L5" s="6"/>
      <c r="M5" s="6"/>
      <c r="N5" s="7"/>
    </row>
    <row r="6" spans="3:16" x14ac:dyDescent="0.2">
      <c r="J6" s="7"/>
      <c r="K6" s="7"/>
      <c r="L6" s="7"/>
      <c r="M6" s="7"/>
      <c r="N6" s="7"/>
    </row>
    <row r="7" spans="3:16" x14ac:dyDescent="0.2">
      <c r="I7" s="1082" t="s">
        <v>644</v>
      </c>
      <c r="J7" s="1100"/>
      <c r="K7" s="1100"/>
      <c r="L7" s="1100"/>
      <c r="M7" s="1100"/>
      <c r="N7" s="1100"/>
    </row>
    <row r="8" spans="3:16" x14ac:dyDescent="0.2">
      <c r="J8" s="1047"/>
      <c r="K8" s="1097"/>
      <c r="L8" s="1097"/>
      <c r="M8" s="1097"/>
      <c r="N8" s="1097"/>
    </row>
    <row r="9" spans="3:16" x14ac:dyDescent="0.2">
      <c r="J9" s="7"/>
      <c r="K9" s="1098"/>
      <c r="L9" s="1098"/>
      <c r="M9" s="1098"/>
      <c r="N9" s="174"/>
    </row>
    <row r="10" spans="3:16" x14ac:dyDescent="0.2">
      <c r="K10" s="7"/>
      <c r="L10" s="7"/>
      <c r="M10" s="9"/>
    </row>
    <row r="11" spans="3:16" ht="15.75" x14ac:dyDescent="0.2">
      <c r="C11" s="6" t="s">
        <v>40</v>
      </c>
      <c r="D11" s="1094" t="s">
        <v>457</v>
      </c>
      <c r="E11" s="1095"/>
      <c r="F11" s="1095"/>
      <c r="G11" s="1095"/>
      <c r="H11" s="1095"/>
      <c r="I11" s="1095"/>
      <c r="J11" s="1095"/>
      <c r="K11" s="170"/>
      <c r="L11" s="209"/>
      <c r="M11" s="209"/>
      <c r="N11" s="209"/>
      <c r="O11" s="170"/>
      <c r="P11" s="170"/>
    </row>
    <row r="12" spans="3:16" x14ac:dyDescent="0.2">
      <c r="D12" s="170"/>
      <c r="E12" s="1096"/>
      <c r="F12" s="1096"/>
      <c r="G12" s="1096"/>
      <c r="H12" s="1096"/>
      <c r="I12" s="170"/>
      <c r="J12" s="170"/>
      <c r="K12" s="170"/>
      <c r="L12" s="170"/>
      <c r="M12" s="170"/>
      <c r="N12" s="170"/>
      <c r="O12" s="170"/>
      <c r="P12" s="170"/>
    </row>
    <row r="13" spans="3:16" x14ac:dyDescent="0.2">
      <c r="D13" s="170"/>
      <c r="E13" s="210"/>
      <c r="F13" s="210"/>
      <c r="G13" s="210"/>
      <c r="H13" s="210"/>
      <c r="I13" s="170"/>
      <c r="J13" s="170"/>
      <c r="K13" s="170"/>
      <c r="L13" s="170"/>
      <c r="M13" s="170"/>
      <c r="N13" s="170"/>
      <c r="O13" s="170"/>
      <c r="P13" s="170"/>
    </row>
    <row r="14" spans="3:16" ht="13.5" thickBot="1" x14ac:dyDescent="0.25">
      <c r="D14" s="170"/>
      <c r="E14" s="170"/>
      <c r="F14" s="170"/>
      <c r="G14" s="170"/>
      <c r="H14" s="170"/>
      <c r="I14" s="170"/>
      <c r="J14" s="170"/>
      <c r="K14" s="170"/>
      <c r="L14" s="7" t="s">
        <v>578</v>
      </c>
      <c r="M14" s="170"/>
      <c r="N14" s="170"/>
      <c r="O14" s="170"/>
      <c r="P14" s="170"/>
    </row>
    <row r="15" spans="3:16" ht="12.75" customHeight="1" x14ac:dyDescent="0.2">
      <c r="C15" s="1088" t="s">
        <v>0</v>
      </c>
      <c r="D15" s="1090" t="s">
        <v>41</v>
      </c>
      <c r="E15" s="1086" t="s">
        <v>42</v>
      </c>
      <c r="F15" s="1092"/>
      <c r="G15" s="1086" t="s">
        <v>44</v>
      </c>
      <c r="H15" s="1092"/>
      <c r="I15" s="1086" t="s">
        <v>295</v>
      </c>
      <c r="J15" s="1092"/>
      <c r="K15" s="1086" t="s">
        <v>294</v>
      </c>
      <c r="L15" s="1092"/>
      <c r="M15" s="1086" t="s">
        <v>46</v>
      </c>
      <c r="N15" s="1099"/>
      <c r="O15" s="1086" t="s">
        <v>592</v>
      </c>
      <c r="P15" s="1087"/>
    </row>
    <row r="16" spans="3:16" ht="39" thickBot="1" x14ac:dyDescent="0.25">
      <c r="C16" s="1089"/>
      <c r="D16" s="1091"/>
      <c r="E16" s="257" t="s">
        <v>42</v>
      </c>
      <c r="F16" s="258" t="s">
        <v>560</v>
      </c>
      <c r="G16" s="330" t="s">
        <v>42</v>
      </c>
      <c r="H16" s="331" t="s">
        <v>560</v>
      </c>
      <c r="I16" s="330" t="s">
        <v>42</v>
      </c>
      <c r="J16" s="331" t="s">
        <v>560</v>
      </c>
      <c r="K16" s="330" t="s">
        <v>42</v>
      </c>
      <c r="L16" s="331" t="s">
        <v>560</v>
      </c>
      <c r="M16" s="330" t="s">
        <v>42</v>
      </c>
      <c r="N16" s="332" t="s">
        <v>560</v>
      </c>
      <c r="O16" s="333" t="s">
        <v>42</v>
      </c>
      <c r="P16" s="334" t="s">
        <v>560</v>
      </c>
    </row>
    <row r="17" spans="3:18" x14ac:dyDescent="0.2">
      <c r="C17" s="259">
        <v>1</v>
      </c>
      <c r="D17" s="260" t="s">
        <v>50</v>
      </c>
      <c r="E17" s="123">
        <f t="shared" ref="E17:F28" si="0">G17+I17+K17+M17</f>
        <v>63</v>
      </c>
      <c r="F17" s="155">
        <f t="shared" si="0"/>
        <v>63</v>
      </c>
      <c r="G17" s="261">
        <f>G18</f>
        <v>63</v>
      </c>
      <c r="H17" s="262">
        <f>H18</f>
        <v>63</v>
      </c>
      <c r="I17" s="335"/>
      <c r="J17" s="336"/>
      <c r="K17" s="335"/>
      <c r="L17" s="336"/>
      <c r="M17" s="335"/>
      <c r="N17" s="337"/>
      <c r="O17" s="263"/>
      <c r="P17" s="264"/>
    </row>
    <row r="18" spans="3:18" ht="12.75" customHeight="1" x14ac:dyDescent="0.2">
      <c r="C18" s="265">
        <v>2</v>
      </c>
      <c r="D18" s="15" t="s">
        <v>52</v>
      </c>
      <c r="E18" s="380">
        <f t="shared" ref="E18" si="1">G18+I18+K18+M18</f>
        <v>63</v>
      </c>
      <c r="F18" s="25">
        <f t="shared" ref="F18" si="2">H18+J18+L18+N18</f>
        <v>63</v>
      </c>
      <c r="G18" s="342">
        <v>63</v>
      </c>
      <c r="H18" s="338">
        <v>63</v>
      </c>
      <c r="I18" s="339"/>
      <c r="J18" s="340"/>
      <c r="K18" s="339"/>
      <c r="L18" s="340"/>
      <c r="M18" s="339"/>
      <c r="N18" s="341"/>
      <c r="O18" s="266"/>
      <c r="P18" s="267"/>
    </row>
    <row r="19" spans="3:18" x14ac:dyDescent="0.2">
      <c r="C19" s="265">
        <f>C18+1</f>
        <v>3</v>
      </c>
      <c r="D19" s="18" t="s">
        <v>53</v>
      </c>
      <c r="E19" s="268">
        <f t="shared" si="0"/>
        <v>84.744330000000005</v>
      </c>
      <c r="F19" s="23">
        <f t="shared" si="0"/>
        <v>13.446</v>
      </c>
      <c r="G19" s="22">
        <f>SUM(G20:G27)</f>
        <v>78.883720000000011</v>
      </c>
      <c r="H19" s="29">
        <f>SUM(H20:H24)</f>
        <v>6.13</v>
      </c>
      <c r="I19" s="269">
        <f>SUM(I20:I24)</f>
        <v>5.8606100000000003</v>
      </c>
      <c r="J19" s="23">
        <f>SUM(J20:J24)</f>
        <v>7.3159999999999998</v>
      </c>
      <c r="K19" s="270"/>
      <c r="L19" s="271"/>
      <c r="M19" s="270"/>
      <c r="N19" s="271"/>
      <c r="O19" s="270">
        <f>SUM(O20:O27)</f>
        <v>0</v>
      </c>
      <c r="P19" s="271"/>
    </row>
    <row r="20" spans="3:18" x14ac:dyDescent="0.2">
      <c r="C20" s="265">
        <f t="shared" ref="C20:C87" si="3">C19+1</f>
        <v>4</v>
      </c>
      <c r="D20" s="15" t="s">
        <v>26</v>
      </c>
      <c r="E20" s="381">
        <f t="shared" si="0"/>
        <v>100.64661000000001</v>
      </c>
      <c r="F20" s="25">
        <f t="shared" si="0"/>
        <v>7.63</v>
      </c>
      <c r="G20" s="432">
        <v>100.68600000000001</v>
      </c>
      <c r="H20" s="272">
        <v>6.13</v>
      </c>
      <c r="I20" s="273">
        <v>-3.9390000000000001E-2</v>
      </c>
      <c r="J20" s="25">
        <v>1.5</v>
      </c>
      <c r="K20" s="13"/>
      <c r="L20" s="25"/>
      <c r="M20" s="13"/>
      <c r="N20" s="274"/>
      <c r="O20" s="275"/>
      <c r="P20" s="276"/>
    </row>
    <row r="21" spans="3:18" x14ac:dyDescent="0.2">
      <c r="C21" s="265">
        <f t="shared" si="3"/>
        <v>5</v>
      </c>
      <c r="D21" s="15" t="s">
        <v>54</v>
      </c>
      <c r="E21" s="381">
        <f t="shared" si="0"/>
        <v>17</v>
      </c>
      <c r="F21" s="25">
        <f t="shared" si="0"/>
        <v>0</v>
      </c>
      <c r="G21" s="13">
        <v>17</v>
      </c>
      <c r="H21" s="25"/>
      <c r="I21" s="13"/>
      <c r="J21" s="25"/>
      <c r="K21" s="13"/>
      <c r="L21" s="25"/>
      <c r="M21" s="13"/>
      <c r="N21" s="274"/>
      <c r="O21" s="266"/>
      <c r="P21" s="267"/>
      <c r="R21" s="7"/>
    </row>
    <row r="22" spans="3:18" x14ac:dyDescent="0.2">
      <c r="C22" s="265">
        <f t="shared" si="3"/>
        <v>6</v>
      </c>
      <c r="D22" s="15" t="s">
        <v>588</v>
      </c>
      <c r="E22" s="381">
        <f t="shared" si="0"/>
        <v>-38.802280000000003</v>
      </c>
      <c r="F22" s="25">
        <f t="shared" si="0"/>
        <v>0</v>
      </c>
      <c r="G22" s="273">
        <v>-38.802280000000003</v>
      </c>
      <c r="H22" s="25"/>
      <c r="I22" s="13"/>
      <c r="J22" s="25"/>
      <c r="K22" s="13"/>
      <c r="L22" s="25"/>
      <c r="M22" s="13"/>
      <c r="N22" s="274"/>
      <c r="O22" s="266"/>
      <c r="P22" s="267"/>
    </row>
    <row r="23" spans="3:18" x14ac:dyDescent="0.2">
      <c r="C23" s="265">
        <f t="shared" si="3"/>
        <v>7</v>
      </c>
      <c r="D23" s="10" t="s">
        <v>521</v>
      </c>
      <c r="E23" s="381">
        <f t="shared" si="0"/>
        <v>5.9</v>
      </c>
      <c r="F23" s="25">
        <f t="shared" si="0"/>
        <v>5.8159999999999998</v>
      </c>
      <c r="G23" s="342"/>
      <c r="H23" s="338"/>
      <c r="I23" s="275">
        <v>5.9</v>
      </c>
      <c r="J23" s="276">
        <v>5.8159999999999998</v>
      </c>
      <c r="K23" s="275"/>
      <c r="L23" s="276"/>
      <c r="M23" s="275"/>
      <c r="N23" s="274"/>
      <c r="O23" s="266"/>
      <c r="P23" s="267"/>
    </row>
    <row r="24" spans="3:18" x14ac:dyDescent="0.2">
      <c r="C24" s="265">
        <f t="shared" si="3"/>
        <v>8</v>
      </c>
      <c r="D24" s="15" t="s">
        <v>55</v>
      </c>
      <c r="E24" s="381">
        <f t="shared" si="0"/>
        <v>0</v>
      </c>
      <c r="F24" s="25">
        <f t="shared" si="0"/>
        <v>0</v>
      </c>
      <c r="G24" s="13"/>
      <c r="H24" s="25"/>
      <c r="I24" s="13"/>
      <c r="J24" s="25"/>
      <c r="K24" s="13"/>
      <c r="L24" s="25"/>
      <c r="M24" s="13"/>
      <c r="N24" s="274"/>
      <c r="O24" s="266"/>
      <c r="P24" s="267"/>
    </row>
    <row r="25" spans="3:18" ht="39.75" customHeight="1" x14ac:dyDescent="0.2">
      <c r="C25" s="265">
        <f t="shared" si="3"/>
        <v>9</v>
      </c>
      <c r="D25" s="277" t="s">
        <v>471</v>
      </c>
      <c r="E25" s="381">
        <f t="shared" si="0"/>
        <v>0</v>
      </c>
      <c r="F25" s="25">
        <f t="shared" si="0"/>
        <v>0</v>
      </c>
      <c r="G25" s="13"/>
      <c r="H25" s="25"/>
      <c r="I25" s="13"/>
      <c r="J25" s="25"/>
      <c r="K25" s="13"/>
      <c r="L25" s="25"/>
      <c r="M25" s="13"/>
      <c r="N25" s="274"/>
      <c r="O25" s="266"/>
      <c r="P25" s="267"/>
    </row>
    <row r="26" spans="3:18" x14ac:dyDescent="0.2">
      <c r="C26" s="265">
        <f t="shared" si="3"/>
        <v>10</v>
      </c>
      <c r="D26" s="278" t="s">
        <v>76</v>
      </c>
      <c r="E26" s="381">
        <f t="shared" si="0"/>
        <v>0</v>
      </c>
      <c r="F26" s="25">
        <f t="shared" si="0"/>
        <v>0</v>
      </c>
      <c r="G26" s="13"/>
      <c r="H26" s="25"/>
      <c r="I26" s="13"/>
      <c r="J26" s="25"/>
      <c r="K26" s="13"/>
      <c r="L26" s="25"/>
      <c r="M26" s="13"/>
      <c r="N26" s="274"/>
      <c r="O26" s="266"/>
      <c r="P26" s="267"/>
    </row>
    <row r="27" spans="3:18" ht="25.5" x14ac:dyDescent="0.2">
      <c r="C27" s="265">
        <f t="shared" si="3"/>
        <v>11</v>
      </c>
      <c r="D27" s="278" t="s">
        <v>591</v>
      </c>
      <c r="E27" s="381">
        <f t="shared" si="0"/>
        <v>0</v>
      </c>
      <c r="F27" s="25">
        <f t="shared" si="0"/>
        <v>0</v>
      </c>
      <c r="G27" s="13"/>
      <c r="H27" s="25"/>
      <c r="I27" s="13"/>
      <c r="J27" s="25"/>
      <c r="K27" s="13"/>
      <c r="L27" s="25"/>
      <c r="M27" s="13"/>
      <c r="N27" s="274"/>
      <c r="O27" s="266"/>
      <c r="P27" s="267"/>
    </row>
    <row r="28" spans="3:18" x14ac:dyDescent="0.2">
      <c r="C28" s="265">
        <f t="shared" si="3"/>
        <v>12</v>
      </c>
      <c r="D28" s="18" t="s">
        <v>56</v>
      </c>
      <c r="E28" s="268">
        <f t="shared" si="0"/>
        <v>0</v>
      </c>
      <c r="F28" s="23">
        <f>H28+J28+L28+N28</f>
        <v>0</v>
      </c>
      <c r="G28" s="22"/>
      <c r="H28" s="23"/>
      <c r="I28" s="273"/>
      <c r="J28" s="25"/>
      <c r="K28" s="13"/>
      <c r="L28" s="25"/>
      <c r="M28" s="13"/>
      <c r="N28" s="274"/>
      <c r="O28" s="266"/>
      <c r="P28" s="267"/>
    </row>
    <row r="29" spans="3:18" ht="12.75" customHeight="1" x14ac:dyDescent="0.2">
      <c r="C29" s="265">
        <f t="shared" si="3"/>
        <v>13</v>
      </c>
      <c r="D29" s="279" t="s">
        <v>57</v>
      </c>
      <c r="E29" s="280">
        <f t="shared" ref="E29:E95" si="4">G29+I29+K29+M29</f>
        <v>406.40359999999998</v>
      </c>
      <c r="F29" s="281">
        <f>H29+J29+L29+N29</f>
        <v>0</v>
      </c>
      <c r="G29" s="269">
        <f>SUM(G30:G56)</f>
        <v>182.80928</v>
      </c>
      <c r="H29" s="25"/>
      <c r="I29" s="282">
        <f>SUM(I30:I56)</f>
        <v>223.59432000000001</v>
      </c>
      <c r="J29" s="271">
        <f>SUM(J30:J50)</f>
        <v>0</v>
      </c>
      <c r="K29" s="13"/>
      <c r="L29" s="25"/>
      <c r="M29" s="13"/>
      <c r="N29" s="274"/>
      <c r="O29" s="266"/>
      <c r="P29" s="267"/>
    </row>
    <row r="30" spans="3:18" x14ac:dyDescent="0.2">
      <c r="C30" s="265">
        <f t="shared" si="3"/>
        <v>14</v>
      </c>
      <c r="D30" s="278" t="s">
        <v>58</v>
      </c>
      <c r="E30" s="382">
        <f t="shared" si="4"/>
        <v>17.709</v>
      </c>
      <c r="F30" s="25"/>
      <c r="G30" s="13"/>
      <c r="H30" s="25"/>
      <c r="I30" s="13">
        <v>17.709</v>
      </c>
      <c r="J30" s="25"/>
      <c r="K30" s="13"/>
      <c r="L30" s="25"/>
      <c r="M30" s="13"/>
      <c r="N30" s="274"/>
      <c r="O30" s="275"/>
      <c r="P30" s="267"/>
    </row>
    <row r="31" spans="3:18" x14ac:dyDescent="0.2">
      <c r="C31" s="265">
        <f t="shared" si="3"/>
        <v>15</v>
      </c>
      <c r="D31" s="278" t="s">
        <v>59</v>
      </c>
      <c r="E31" s="382">
        <f t="shared" si="4"/>
        <v>20</v>
      </c>
      <c r="F31" s="25"/>
      <c r="G31" s="13">
        <v>20</v>
      </c>
      <c r="H31" s="25"/>
      <c r="J31" s="25"/>
      <c r="K31" s="13"/>
      <c r="L31" s="25"/>
      <c r="M31" s="13"/>
      <c r="N31" s="274"/>
      <c r="O31" s="266"/>
      <c r="P31" s="267"/>
    </row>
    <row r="32" spans="3:18" x14ac:dyDescent="0.2">
      <c r="C32" s="265">
        <f t="shared" si="3"/>
        <v>16</v>
      </c>
      <c r="D32" s="278" t="s">
        <v>60</v>
      </c>
      <c r="E32" s="382">
        <f t="shared" si="4"/>
        <v>0</v>
      </c>
      <c r="F32" s="25"/>
      <c r="G32" s="13"/>
      <c r="H32" s="25"/>
      <c r="I32" s="13"/>
      <c r="J32" s="25"/>
      <c r="K32" s="13"/>
      <c r="L32" s="25"/>
      <c r="M32" s="13"/>
      <c r="N32" s="274"/>
      <c r="O32" s="266"/>
      <c r="P32" s="267"/>
    </row>
    <row r="33" spans="3:20" x14ac:dyDescent="0.2">
      <c r="C33" s="265">
        <f t="shared" si="3"/>
        <v>17</v>
      </c>
      <c r="D33" s="278" t="s">
        <v>61</v>
      </c>
      <c r="E33" s="382">
        <f t="shared" si="4"/>
        <v>0</v>
      </c>
      <c r="F33" s="25"/>
      <c r="G33" s="13"/>
      <c r="H33" s="25"/>
      <c r="I33" s="13"/>
      <c r="J33" s="25"/>
      <c r="K33" s="13"/>
      <c r="L33" s="25"/>
      <c r="M33" s="13"/>
      <c r="N33" s="274"/>
      <c r="O33" s="266"/>
      <c r="P33" s="267"/>
    </row>
    <row r="34" spans="3:20" x14ac:dyDescent="0.2">
      <c r="C34" s="265">
        <f t="shared" si="3"/>
        <v>18</v>
      </c>
      <c r="D34" s="278" t="s">
        <v>531</v>
      </c>
      <c r="E34" s="382">
        <f t="shared" si="4"/>
        <v>0.69767000000000001</v>
      </c>
      <c r="F34" s="283"/>
      <c r="G34" s="13"/>
      <c r="H34" s="25"/>
      <c r="I34" s="379">
        <v>0.69767000000000001</v>
      </c>
      <c r="J34" s="343"/>
      <c r="K34" s="13"/>
      <c r="L34" s="25"/>
      <c r="M34" s="13"/>
      <c r="N34" s="274"/>
      <c r="O34" s="266"/>
      <c r="P34" s="267"/>
      <c r="T34" s="171"/>
    </row>
    <row r="35" spans="3:20" x14ac:dyDescent="0.2">
      <c r="C35" s="265">
        <f t="shared" si="3"/>
        <v>19</v>
      </c>
      <c r="D35" s="278" t="s">
        <v>2</v>
      </c>
      <c r="E35" s="382">
        <f t="shared" si="4"/>
        <v>0</v>
      </c>
      <c r="F35" s="25"/>
      <c r="G35" s="13"/>
      <c r="H35" s="25"/>
      <c r="I35" s="13"/>
      <c r="J35" s="25"/>
      <c r="K35" s="13"/>
      <c r="L35" s="25"/>
      <c r="M35" s="13"/>
      <c r="N35" s="274"/>
      <c r="O35" s="266"/>
      <c r="P35" s="267"/>
    </row>
    <row r="36" spans="3:20" x14ac:dyDescent="0.2">
      <c r="C36" s="265">
        <f t="shared" si="3"/>
        <v>20</v>
      </c>
      <c r="D36" s="278" t="s">
        <v>62</v>
      </c>
      <c r="E36" s="382">
        <f t="shared" si="4"/>
        <v>0</v>
      </c>
      <c r="F36" s="25"/>
      <c r="G36" s="13"/>
      <c r="H36" s="25"/>
      <c r="I36" s="13"/>
      <c r="J36" s="25"/>
      <c r="K36" s="13"/>
      <c r="L36" s="25"/>
      <c r="M36" s="13"/>
      <c r="N36" s="274"/>
      <c r="O36" s="266"/>
      <c r="P36" s="267"/>
    </row>
    <row r="37" spans="3:20" ht="25.5" x14ac:dyDescent="0.2">
      <c r="C37" s="265">
        <f t="shared" si="3"/>
        <v>21</v>
      </c>
      <c r="D37" s="278" t="s">
        <v>522</v>
      </c>
      <c r="E37" s="382">
        <f t="shared" si="4"/>
        <v>0</v>
      </c>
      <c r="F37" s="25"/>
      <c r="G37" s="13"/>
      <c r="H37" s="25"/>
      <c r="I37" s="13"/>
      <c r="J37" s="25"/>
      <c r="K37" s="13"/>
      <c r="L37" s="25"/>
      <c r="M37" s="13"/>
      <c r="N37" s="274"/>
      <c r="O37" s="266"/>
      <c r="P37" s="267"/>
    </row>
    <row r="38" spans="3:20" x14ac:dyDescent="0.2">
      <c r="C38" s="265">
        <f t="shared" si="3"/>
        <v>22</v>
      </c>
      <c r="D38" s="278" t="s">
        <v>63</v>
      </c>
      <c r="E38" s="382">
        <f t="shared" si="4"/>
        <v>200.3</v>
      </c>
      <c r="F38" s="25"/>
      <c r="G38" s="13"/>
      <c r="H38" s="25"/>
      <c r="I38" s="13">
        <v>200.3</v>
      </c>
      <c r="J38" s="25"/>
      <c r="K38" s="13"/>
      <c r="L38" s="25"/>
      <c r="M38" s="13"/>
      <c r="N38" s="274"/>
      <c r="O38" s="266"/>
      <c r="P38" s="267"/>
    </row>
    <row r="39" spans="3:20" x14ac:dyDescent="0.2">
      <c r="C39" s="265">
        <f t="shared" si="3"/>
        <v>23</v>
      </c>
      <c r="D39" s="278" t="s">
        <v>64</v>
      </c>
      <c r="E39" s="382">
        <f t="shared" si="4"/>
        <v>0</v>
      </c>
      <c r="F39" s="25"/>
      <c r="G39" s="13"/>
      <c r="H39" s="25"/>
      <c r="I39" s="13"/>
      <c r="J39" s="25"/>
      <c r="K39" s="13"/>
      <c r="L39" s="25"/>
      <c r="M39" s="13"/>
      <c r="N39" s="274"/>
      <c r="O39" s="275"/>
      <c r="P39" s="267"/>
    </row>
    <row r="40" spans="3:20" ht="25.5" x14ac:dyDescent="0.2">
      <c r="C40" s="265">
        <f t="shared" si="3"/>
        <v>24</v>
      </c>
      <c r="D40" s="278" t="s">
        <v>259</v>
      </c>
      <c r="E40" s="382">
        <f t="shared" si="4"/>
        <v>7.0069999999999997</v>
      </c>
      <c r="F40" s="25"/>
      <c r="G40" s="13">
        <v>7.0069999999999997</v>
      </c>
      <c r="H40" s="25"/>
      <c r="I40" s="13"/>
      <c r="J40" s="25"/>
      <c r="K40" s="13"/>
      <c r="L40" s="25"/>
      <c r="M40" s="13"/>
      <c r="N40" s="274"/>
      <c r="O40" s="266"/>
      <c r="P40" s="267"/>
    </row>
    <row r="41" spans="3:20" ht="13.5" customHeight="1" x14ac:dyDescent="0.2">
      <c r="C41" s="265">
        <f t="shared" si="3"/>
        <v>25</v>
      </c>
      <c r="D41" s="278" t="s">
        <v>456</v>
      </c>
      <c r="E41" s="382">
        <f t="shared" si="4"/>
        <v>0</v>
      </c>
      <c r="F41" s="25"/>
      <c r="G41" s="13"/>
      <c r="H41" s="25"/>
      <c r="I41" s="13"/>
      <c r="J41" s="25"/>
      <c r="K41" s="13"/>
      <c r="L41" s="25"/>
      <c r="M41" s="13"/>
      <c r="N41" s="274"/>
      <c r="O41" s="266"/>
      <c r="P41" s="267"/>
    </row>
    <row r="42" spans="3:20" x14ac:dyDescent="0.2">
      <c r="C42" s="265">
        <f t="shared" si="3"/>
        <v>26</v>
      </c>
      <c r="D42" s="278" t="s">
        <v>455</v>
      </c>
      <c r="E42" s="382">
        <f t="shared" si="4"/>
        <v>0</v>
      </c>
      <c r="F42" s="25"/>
      <c r="G42" s="13"/>
      <c r="H42" s="25"/>
      <c r="I42" s="13"/>
      <c r="J42" s="25"/>
      <c r="K42" s="13"/>
      <c r="L42" s="25"/>
      <c r="M42" s="13"/>
      <c r="N42" s="274"/>
      <c r="O42" s="266"/>
      <c r="P42" s="267"/>
    </row>
    <row r="43" spans="3:20" s="169" customFormat="1" ht="24.75" customHeight="1" x14ac:dyDescent="0.2">
      <c r="C43" s="265">
        <f t="shared" si="3"/>
        <v>27</v>
      </c>
      <c r="D43" s="277" t="s">
        <v>225</v>
      </c>
      <c r="E43" s="382">
        <f t="shared" si="4"/>
        <v>0</v>
      </c>
      <c r="F43" s="285"/>
      <c r="G43" s="284"/>
      <c r="H43" s="285"/>
      <c r="I43" s="284"/>
      <c r="J43" s="285"/>
      <c r="K43" s="284"/>
      <c r="L43" s="285"/>
      <c r="M43" s="284"/>
      <c r="N43" s="286"/>
      <c r="O43" s="287"/>
      <c r="P43" s="288"/>
    </row>
    <row r="44" spans="3:20" s="169" customFormat="1" ht="12.75" customHeight="1" x14ac:dyDescent="0.2">
      <c r="C44" s="265">
        <f t="shared" si="3"/>
        <v>28</v>
      </c>
      <c r="D44" s="278" t="s">
        <v>532</v>
      </c>
      <c r="E44" s="382">
        <f t="shared" si="4"/>
        <v>60</v>
      </c>
      <c r="F44" s="25"/>
      <c r="G44" s="13">
        <v>60</v>
      </c>
      <c r="H44" s="25"/>
      <c r="I44" s="13"/>
      <c r="J44" s="25"/>
      <c r="K44" s="284"/>
      <c r="L44" s="285"/>
      <c r="M44" s="284"/>
      <c r="N44" s="286"/>
      <c r="O44" s="287"/>
      <c r="P44" s="288"/>
    </row>
    <row r="45" spans="3:20" s="169" customFormat="1" ht="12.75" customHeight="1" x14ac:dyDescent="0.2">
      <c r="C45" s="265">
        <f t="shared" si="3"/>
        <v>29</v>
      </c>
      <c r="D45" s="278" t="s">
        <v>476</v>
      </c>
      <c r="E45" s="382">
        <f t="shared" si="4"/>
        <v>0</v>
      </c>
      <c r="F45" s="25"/>
      <c r="G45" s="13"/>
      <c r="H45" s="25"/>
      <c r="I45" s="13"/>
      <c r="J45" s="25"/>
      <c r="K45" s="284"/>
      <c r="L45" s="285"/>
      <c r="M45" s="284"/>
      <c r="N45" s="286"/>
      <c r="O45" s="287"/>
      <c r="P45" s="288"/>
    </row>
    <row r="46" spans="3:20" s="169" customFormat="1" ht="25.5" customHeight="1" x14ac:dyDescent="0.2">
      <c r="C46" s="265">
        <f t="shared" si="3"/>
        <v>30</v>
      </c>
      <c r="D46" s="278" t="s">
        <v>477</v>
      </c>
      <c r="E46" s="382">
        <f t="shared" si="4"/>
        <v>-8.59</v>
      </c>
      <c r="F46" s="25"/>
      <c r="G46" s="13"/>
      <c r="H46" s="25"/>
      <c r="I46" s="13">
        <v>-8.59</v>
      </c>
      <c r="J46" s="25"/>
      <c r="K46" s="284"/>
      <c r="L46" s="285"/>
      <c r="M46" s="284"/>
      <c r="N46" s="286"/>
      <c r="O46" s="287"/>
      <c r="P46" s="288"/>
    </row>
    <row r="47" spans="3:20" s="169" customFormat="1" ht="12.75" customHeight="1" x14ac:dyDescent="0.2">
      <c r="C47" s="265">
        <f t="shared" si="3"/>
        <v>31</v>
      </c>
      <c r="D47" s="278" t="s">
        <v>468</v>
      </c>
      <c r="E47" s="382">
        <f t="shared" si="4"/>
        <v>0</v>
      </c>
      <c r="F47" s="25"/>
      <c r="G47" s="13"/>
      <c r="H47" s="25"/>
      <c r="I47" s="13"/>
      <c r="J47" s="25"/>
      <c r="K47" s="284"/>
      <c r="L47" s="285"/>
      <c r="M47" s="284"/>
      <c r="N47" s="286"/>
      <c r="O47" s="287"/>
      <c r="P47" s="288"/>
    </row>
    <row r="48" spans="3:20" s="169" customFormat="1" ht="12.75" customHeight="1" x14ac:dyDescent="0.2">
      <c r="C48" s="265">
        <f t="shared" si="3"/>
        <v>32</v>
      </c>
      <c r="D48" s="278" t="s">
        <v>296</v>
      </c>
      <c r="E48" s="382">
        <f t="shared" si="4"/>
        <v>0</v>
      </c>
      <c r="F48" s="285"/>
      <c r="G48" s="284"/>
      <c r="H48" s="285"/>
      <c r="I48" s="284"/>
      <c r="J48" s="285"/>
      <c r="K48" s="284"/>
      <c r="L48" s="285"/>
      <c r="M48" s="284"/>
      <c r="N48" s="286"/>
      <c r="O48" s="287"/>
      <c r="P48" s="288"/>
    </row>
    <row r="49" spans="3:16" s="169" customFormat="1" ht="12.75" customHeight="1" x14ac:dyDescent="0.2">
      <c r="C49" s="265">
        <f t="shared" si="3"/>
        <v>33</v>
      </c>
      <c r="D49" s="278" t="s">
        <v>459</v>
      </c>
      <c r="E49" s="382">
        <f t="shared" si="4"/>
        <v>7</v>
      </c>
      <c r="F49" s="285"/>
      <c r="G49" s="284">
        <v>7</v>
      </c>
      <c r="H49" s="285"/>
      <c r="I49" s="284"/>
      <c r="J49" s="285"/>
      <c r="K49" s="284"/>
      <c r="L49" s="285"/>
      <c r="M49" s="284"/>
      <c r="N49" s="286"/>
      <c r="O49" s="287"/>
      <c r="P49" s="288"/>
    </row>
    <row r="50" spans="3:16" s="169" customFormat="1" ht="12.75" customHeight="1" x14ac:dyDescent="0.2">
      <c r="C50" s="265">
        <f t="shared" si="3"/>
        <v>34</v>
      </c>
      <c r="D50" s="278" t="s">
        <v>460</v>
      </c>
      <c r="E50" s="382">
        <f t="shared" si="4"/>
        <v>0</v>
      </c>
      <c r="F50" s="285"/>
      <c r="G50" s="284"/>
      <c r="H50" s="285"/>
      <c r="I50" s="284"/>
      <c r="J50" s="285"/>
      <c r="K50" s="284"/>
      <c r="L50" s="285"/>
      <c r="M50" s="284"/>
      <c r="N50" s="286"/>
      <c r="O50" s="287"/>
      <c r="P50" s="288"/>
    </row>
    <row r="51" spans="3:16" s="169" customFormat="1" ht="12.75" customHeight="1" x14ac:dyDescent="0.2">
      <c r="C51" s="265">
        <f t="shared" si="3"/>
        <v>35</v>
      </c>
      <c r="D51" s="278" t="s">
        <v>478</v>
      </c>
      <c r="E51" s="382">
        <f t="shared" si="4"/>
        <v>0</v>
      </c>
      <c r="F51" s="285"/>
      <c r="G51" s="284"/>
      <c r="H51" s="285"/>
      <c r="I51" s="284"/>
      <c r="J51" s="285"/>
      <c r="K51" s="284"/>
      <c r="L51" s="285"/>
      <c r="M51" s="284"/>
      <c r="N51" s="286"/>
      <c r="O51" s="287"/>
      <c r="P51" s="288"/>
    </row>
    <row r="52" spans="3:16" s="169" customFormat="1" ht="24.75" customHeight="1" x14ac:dyDescent="0.2">
      <c r="C52" s="265">
        <f t="shared" si="3"/>
        <v>36</v>
      </c>
      <c r="D52" s="289" t="s">
        <v>545</v>
      </c>
      <c r="E52" s="382">
        <f t="shared" si="4"/>
        <v>10.93065</v>
      </c>
      <c r="F52" s="285"/>
      <c r="G52" s="284"/>
      <c r="H52" s="285"/>
      <c r="I52">
        <v>10.93065</v>
      </c>
      <c r="J52" s="285"/>
      <c r="K52" s="284"/>
      <c r="L52" s="285"/>
      <c r="M52" s="284"/>
      <c r="N52" s="286"/>
      <c r="O52" s="287"/>
      <c r="P52" s="288"/>
    </row>
    <row r="53" spans="3:16" s="169" customFormat="1" ht="13.5" customHeight="1" x14ac:dyDescent="0.2">
      <c r="C53" s="265">
        <f t="shared" si="3"/>
        <v>37</v>
      </c>
      <c r="D53" s="291" t="s">
        <v>563</v>
      </c>
      <c r="E53" s="382">
        <f t="shared" si="4"/>
        <v>0</v>
      </c>
      <c r="F53" s="285"/>
      <c r="G53" s="284"/>
      <c r="H53" s="285"/>
      <c r="I53" s="290"/>
      <c r="J53" s="285"/>
      <c r="K53" s="284"/>
      <c r="L53" s="285"/>
      <c r="M53" s="284"/>
      <c r="N53" s="286"/>
      <c r="O53" s="287"/>
      <c r="P53" s="288"/>
    </row>
    <row r="54" spans="3:16" s="169" customFormat="1" ht="25.5" customHeight="1" x14ac:dyDescent="0.2">
      <c r="C54" s="265">
        <f t="shared" si="3"/>
        <v>38</v>
      </c>
      <c r="D54" s="373" t="s">
        <v>642</v>
      </c>
      <c r="E54" s="382">
        <f t="shared" si="4"/>
        <v>38.802280000000003</v>
      </c>
      <c r="F54" s="353"/>
      <c r="G54" s="374">
        <v>38.802280000000003</v>
      </c>
      <c r="H54" s="353"/>
      <c r="I54" s="355"/>
      <c r="J54" s="353"/>
      <c r="K54" s="352"/>
      <c r="L54" s="353"/>
      <c r="M54" s="352"/>
      <c r="N54" s="354"/>
      <c r="O54" s="371"/>
      <c r="P54" s="372"/>
    </row>
    <row r="55" spans="3:16" s="169" customFormat="1" ht="16.5" customHeight="1" x14ac:dyDescent="0.2">
      <c r="C55" s="430"/>
      <c r="D55" s="373" t="s">
        <v>679</v>
      </c>
      <c r="E55" s="382">
        <f t="shared" si="4"/>
        <v>50</v>
      </c>
      <c r="F55" s="353"/>
      <c r="G55" s="374">
        <v>50</v>
      </c>
      <c r="H55" s="353"/>
      <c r="I55" s="355"/>
      <c r="J55" s="353"/>
      <c r="K55" s="352"/>
      <c r="L55" s="353"/>
      <c r="M55" s="352"/>
      <c r="N55" s="354"/>
      <c r="O55" s="371"/>
      <c r="P55" s="372"/>
    </row>
    <row r="56" spans="3:16" s="169" customFormat="1" ht="54.75" customHeight="1" x14ac:dyDescent="0.2">
      <c r="C56" s="265">
        <f>C54+1</f>
        <v>39</v>
      </c>
      <c r="D56" s="359" t="s">
        <v>641</v>
      </c>
      <c r="E56" s="382">
        <f t="shared" si="4"/>
        <v>2.5470000000000002</v>
      </c>
      <c r="F56" s="353"/>
      <c r="G56" s="352"/>
      <c r="H56" s="353"/>
      <c r="I56" s="355">
        <v>2.5470000000000002</v>
      </c>
      <c r="J56" s="353"/>
      <c r="K56" s="352"/>
      <c r="L56" s="353"/>
      <c r="M56" s="352"/>
      <c r="N56" s="354"/>
      <c r="O56" s="371"/>
      <c r="P56" s="372"/>
    </row>
    <row r="57" spans="3:16" x14ac:dyDescent="0.2">
      <c r="C57" s="265">
        <f t="shared" si="3"/>
        <v>40</v>
      </c>
      <c r="D57" s="292" t="s">
        <v>228</v>
      </c>
      <c r="E57" s="280">
        <f t="shared" si="4"/>
        <v>0</v>
      </c>
      <c r="F57" s="25"/>
      <c r="G57" s="22">
        <f>SUM(G58:G64)</f>
        <v>0</v>
      </c>
      <c r="H57" s="25"/>
      <c r="I57" s="22">
        <f>SUM(I58:I64)</f>
        <v>0</v>
      </c>
      <c r="J57" s="25"/>
      <c r="K57" s="13"/>
      <c r="L57" s="25"/>
      <c r="M57" s="22">
        <f>SUM(M58:M63)</f>
        <v>0</v>
      </c>
      <c r="N57" s="274"/>
      <c r="O57" s="266"/>
      <c r="P57" s="267"/>
    </row>
    <row r="58" spans="3:16" x14ac:dyDescent="0.2">
      <c r="C58" s="265">
        <f t="shared" si="3"/>
        <v>41</v>
      </c>
      <c r="D58" s="278" t="s">
        <v>68</v>
      </c>
      <c r="E58" s="280">
        <f t="shared" si="4"/>
        <v>0</v>
      </c>
      <c r="F58" s="25"/>
      <c r="G58" s="13"/>
      <c r="H58" s="25"/>
      <c r="I58" s="13"/>
      <c r="J58" s="25"/>
      <c r="K58" s="13"/>
      <c r="L58" s="25"/>
      <c r="M58" s="13"/>
      <c r="N58" s="274"/>
      <c r="O58" s="266"/>
      <c r="P58" s="267"/>
    </row>
    <row r="59" spans="3:16" ht="24.75" customHeight="1" x14ac:dyDescent="0.2">
      <c r="C59" s="265">
        <f t="shared" si="3"/>
        <v>42</v>
      </c>
      <c r="D59" s="278" t="s">
        <v>461</v>
      </c>
      <c r="E59" s="382">
        <f t="shared" si="4"/>
        <v>0</v>
      </c>
      <c r="F59" s="25"/>
      <c r="G59" s="13"/>
      <c r="H59" s="25"/>
      <c r="I59" s="13"/>
      <c r="J59" s="25"/>
      <c r="K59" s="13"/>
      <c r="L59" s="25"/>
      <c r="M59" s="13"/>
      <c r="N59" s="274"/>
      <c r="O59" s="266"/>
      <c r="P59" s="267"/>
    </row>
    <row r="60" spans="3:16" x14ac:dyDescent="0.2">
      <c r="C60" s="265">
        <f t="shared" si="3"/>
        <v>43</v>
      </c>
      <c r="D60" s="278" t="s">
        <v>69</v>
      </c>
      <c r="E60" s="382">
        <f t="shared" si="4"/>
        <v>0</v>
      </c>
      <c r="F60" s="25"/>
      <c r="G60" s="13"/>
      <c r="H60" s="25"/>
      <c r="I60" s="13"/>
      <c r="J60" s="25"/>
      <c r="K60" s="13"/>
      <c r="L60" s="25"/>
      <c r="M60" s="13"/>
      <c r="N60" s="274"/>
      <c r="O60" s="266"/>
      <c r="P60" s="267"/>
    </row>
    <row r="61" spans="3:16" x14ac:dyDescent="0.2">
      <c r="C61" s="265">
        <f t="shared" si="3"/>
        <v>44</v>
      </c>
      <c r="D61" s="278" t="s">
        <v>70</v>
      </c>
      <c r="E61" s="382">
        <f t="shared" si="4"/>
        <v>0</v>
      </c>
      <c r="F61" s="25"/>
      <c r="G61" s="13"/>
      <c r="H61" s="25"/>
      <c r="I61" s="13"/>
      <c r="J61" s="25"/>
      <c r="K61" s="13"/>
      <c r="L61" s="25"/>
      <c r="M61" s="13"/>
      <c r="N61" s="274"/>
      <c r="O61" s="266"/>
      <c r="P61" s="267"/>
    </row>
    <row r="62" spans="3:16" x14ac:dyDescent="0.2">
      <c r="C62" s="265">
        <f t="shared" si="3"/>
        <v>45</v>
      </c>
      <c r="D62" s="278" t="s">
        <v>226</v>
      </c>
      <c r="E62" s="382">
        <f t="shared" si="4"/>
        <v>0</v>
      </c>
      <c r="F62" s="25"/>
      <c r="G62" s="13"/>
      <c r="H62" s="25"/>
      <c r="I62" s="13"/>
      <c r="J62" s="25"/>
      <c r="K62" s="13"/>
      <c r="L62" s="25"/>
      <c r="M62" s="13"/>
      <c r="N62" s="274"/>
      <c r="O62" s="266"/>
      <c r="P62" s="267"/>
    </row>
    <row r="63" spans="3:16" x14ac:dyDescent="0.2">
      <c r="C63" s="265">
        <f t="shared" si="3"/>
        <v>46</v>
      </c>
      <c r="D63" s="278" t="s">
        <v>71</v>
      </c>
      <c r="E63" s="382">
        <f t="shared" si="4"/>
        <v>0</v>
      </c>
      <c r="F63" s="25"/>
      <c r="G63" s="13"/>
      <c r="H63" s="25"/>
      <c r="I63" s="13"/>
      <c r="J63" s="25"/>
      <c r="K63" s="13"/>
      <c r="L63" s="25"/>
      <c r="M63" s="13"/>
      <c r="N63" s="274"/>
      <c r="O63" s="266"/>
      <c r="P63" s="267"/>
    </row>
    <row r="64" spans="3:16" x14ac:dyDescent="0.2">
      <c r="C64" s="265">
        <f t="shared" si="3"/>
        <v>47</v>
      </c>
      <c r="D64" s="278" t="s">
        <v>299</v>
      </c>
      <c r="E64" s="382">
        <f t="shared" si="4"/>
        <v>0</v>
      </c>
      <c r="F64" s="301"/>
      <c r="G64" s="13"/>
      <c r="H64" s="25"/>
      <c r="I64" s="13"/>
      <c r="J64" s="25"/>
      <c r="K64" s="13"/>
      <c r="L64" s="25"/>
      <c r="M64" s="13"/>
      <c r="N64" s="274"/>
      <c r="O64" s="266"/>
      <c r="P64" s="267"/>
    </row>
    <row r="65" spans="3:16" x14ac:dyDescent="0.2">
      <c r="C65" s="265">
        <f t="shared" si="3"/>
        <v>48</v>
      </c>
      <c r="D65" s="18" t="s">
        <v>229</v>
      </c>
      <c r="E65" s="280">
        <f t="shared" si="4"/>
        <v>789.93709000000001</v>
      </c>
      <c r="F65" s="301"/>
      <c r="G65" s="22">
        <f>SUM(G66:G74)</f>
        <v>168.92420999999999</v>
      </c>
      <c r="H65" s="25"/>
      <c r="I65" s="269">
        <f>SUM(I66:I74)</f>
        <v>621.01288</v>
      </c>
      <c r="J65" s="25"/>
      <c r="K65" s="13"/>
      <c r="L65" s="25"/>
      <c r="M65" s="13"/>
      <c r="N65" s="274"/>
      <c r="O65" s="266"/>
      <c r="P65" s="267"/>
    </row>
    <row r="66" spans="3:16" x14ac:dyDescent="0.2">
      <c r="C66" s="265">
        <f t="shared" si="3"/>
        <v>49</v>
      </c>
      <c r="D66" s="278" t="s">
        <v>72</v>
      </c>
      <c r="E66" s="382">
        <f t="shared" si="4"/>
        <v>30</v>
      </c>
      <c r="F66" s="301"/>
      <c r="G66" s="13">
        <v>30</v>
      </c>
      <c r="H66" s="25"/>
      <c r="I66" s="13"/>
      <c r="J66" s="25"/>
      <c r="K66" s="13"/>
      <c r="L66" s="25"/>
      <c r="M66" s="13"/>
      <c r="N66" s="274"/>
      <c r="O66" s="266"/>
      <c r="P66" s="267"/>
    </row>
    <row r="67" spans="3:16" ht="27" customHeight="1" x14ac:dyDescent="0.2">
      <c r="C67" s="265">
        <f t="shared" si="3"/>
        <v>50</v>
      </c>
      <c r="D67" s="344" t="s">
        <v>454</v>
      </c>
      <c r="E67" s="382">
        <f t="shared" si="4"/>
        <v>147.01288</v>
      </c>
      <c r="F67" s="301"/>
      <c r="G67" s="293">
        <v>115</v>
      </c>
      <c r="H67" s="25"/>
      <c r="I67" s="273">
        <v>32.012880000000003</v>
      </c>
      <c r="J67" s="25"/>
      <c r="K67" s="13"/>
      <c r="L67" s="25"/>
      <c r="M67" s="13"/>
      <c r="N67" s="274"/>
      <c r="O67" s="266"/>
      <c r="P67" s="267"/>
    </row>
    <row r="68" spans="3:16" ht="25.5" x14ac:dyDescent="0.2">
      <c r="C68" s="265">
        <f t="shared" si="3"/>
        <v>51</v>
      </c>
      <c r="D68" s="278" t="s">
        <v>462</v>
      </c>
      <c r="E68" s="382">
        <f t="shared" si="4"/>
        <v>0</v>
      </c>
      <c r="F68" s="301"/>
      <c r="G68" s="13"/>
      <c r="H68" s="25"/>
      <c r="I68" s="13"/>
      <c r="J68" s="25"/>
      <c r="K68" s="13"/>
      <c r="L68" s="25"/>
      <c r="M68" s="13"/>
      <c r="N68" s="274"/>
      <c r="O68" s="266"/>
      <c r="P68" s="267"/>
    </row>
    <row r="69" spans="3:16" ht="25.5" x14ac:dyDescent="0.2">
      <c r="C69" s="265">
        <f t="shared" si="3"/>
        <v>52</v>
      </c>
      <c r="D69" s="278" t="s">
        <v>523</v>
      </c>
      <c r="E69" s="382">
        <f t="shared" si="4"/>
        <v>589</v>
      </c>
      <c r="F69" s="301"/>
      <c r="G69" s="13"/>
      <c r="H69" s="25"/>
      <c r="I69" s="13">
        <v>589</v>
      </c>
      <c r="J69" s="25"/>
      <c r="K69" s="13"/>
      <c r="L69" s="25"/>
      <c r="M69" s="13"/>
      <c r="N69" s="274"/>
      <c r="O69" s="266"/>
      <c r="P69" s="267"/>
    </row>
    <row r="70" spans="3:16" x14ac:dyDescent="0.2">
      <c r="C70" s="265">
        <f t="shared" si="3"/>
        <v>53</v>
      </c>
      <c r="D70" s="278" t="s">
        <v>257</v>
      </c>
      <c r="E70" s="382">
        <f t="shared" si="4"/>
        <v>0</v>
      </c>
      <c r="F70" s="301"/>
      <c r="G70" s="13"/>
      <c r="H70" s="25"/>
      <c r="I70" s="13"/>
      <c r="J70" s="25"/>
      <c r="K70" s="13"/>
      <c r="L70" s="25"/>
      <c r="M70" s="13"/>
      <c r="N70" s="274"/>
      <c r="O70" s="266"/>
      <c r="P70" s="267"/>
    </row>
    <row r="71" spans="3:16" x14ac:dyDescent="0.2">
      <c r="C71" s="265">
        <f t="shared" si="3"/>
        <v>54</v>
      </c>
      <c r="D71" s="278" t="s">
        <v>260</v>
      </c>
      <c r="E71" s="382">
        <f t="shared" si="4"/>
        <v>0</v>
      </c>
      <c r="F71" s="25"/>
      <c r="G71" s="13"/>
      <c r="H71" s="25"/>
      <c r="I71" s="13"/>
      <c r="J71" s="25"/>
      <c r="K71" s="13"/>
      <c r="L71" s="25"/>
      <c r="M71" s="13"/>
      <c r="N71" s="274"/>
      <c r="O71" s="266"/>
      <c r="P71" s="267"/>
    </row>
    <row r="72" spans="3:16" x14ac:dyDescent="0.2">
      <c r="C72" s="265">
        <f t="shared" si="3"/>
        <v>55</v>
      </c>
      <c r="D72" s="278" t="s">
        <v>73</v>
      </c>
      <c r="E72" s="382">
        <f t="shared" si="4"/>
        <v>0</v>
      </c>
      <c r="F72" s="25"/>
      <c r="G72" s="13"/>
      <c r="H72" s="25"/>
      <c r="I72" s="13"/>
      <c r="J72" s="25"/>
      <c r="K72" s="13"/>
      <c r="L72" s="25"/>
      <c r="M72" s="13"/>
      <c r="N72" s="274"/>
      <c r="O72" s="266"/>
      <c r="P72" s="267"/>
    </row>
    <row r="73" spans="3:16" x14ac:dyDescent="0.2">
      <c r="C73" s="265">
        <f t="shared" si="3"/>
        <v>56</v>
      </c>
      <c r="D73" s="278" t="s">
        <v>216</v>
      </c>
      <c r="E73" s="382">
        <f t="shared" si="4"/>
        <v>23.924209999999999</v>
      </c>
      <c r="F73" s="25"/>
      <c r="G73" s="13">
        <v>23.924209999999999</v>
      </c>
      <c r="H73" s="25"/>
      <c r="I73" s="13"/>
      <c r="J73" s="25"/>
      <c r="K73" s="13"/>
      <c r="L73" s="25"/>
      <c r="M73" s="13"/>
      <c r="N73" s="274"/>
      <c r="O73" s="266"/>
      <c r="P73" s="267"/>
    </row>
    <row r="74" spans="3:16" x14ac:dyDescent="0.2">
      <c r="C74" s="265">
        <f t="shared" si="3"/>
        <v>57</v>
      </c>
      <c r="D74" s="15" t="s">
        <v>223</v>
      </c>
      <c r="E74" s="382">
        <f t="shared" si="4"/>
        <v>0</v>
      </c>
      <c r="F74" s="25"/>
      <c r="G74" s="13"/>
      <c r="H74" s="25"/>
      <c r="I74" s="13"/>
      <c r="J74" s="25"/>
      <c r="K74" s="13"/>
      <c r="L74" s="25"/>
      <c r="M74" s="13"/>
      <c r="N74" s="274"/>
      <c r="O74" s="266"/>
      <c r="P74" s="267"/>
    </row>
    <row r="75" spans="3:16" ht="12.75" customHeight="1" x14ac:dyDescent="0.2">
      <c r="C75" s="265">
        <f t="shared" si="3"/>
        <v>58</v>
      </c>
      <c r="D75" s="27" t="s">
        <v>507</v>
      </c>
      <c r="E75" s="280">
        <f t="shared" si="4"/>
        <v>0</v>
      </c>
      <c r="F75" s="25"/>
      <c r="G75" s="22">
        <f>SUM(G76:G79)</f>
        <v>0</v>
      </c>
      <c r="H75" s="25"/>
      <c r="I75" s="13"/>
      <c r="J75" s="25"/>
      <c r="K75" s="13"/>
      <c r="L75" s="25"/>
      <c r="M75" s="13"/>
      <c r="N75" s="274"/>
      <c r="O75" s="266"/>
      <c r="P75" s="267"/>
    </row>
    <row r="76" spans="3:16" ht="12.75" customHeight="1" x14ac:dyDescent="0.2">
      <c r="C76" s="265">
        <f t="shared" si="3"/>
        <v>59</v>
      </c>
      <c r="D76" s="278" t="s">
        <v>74</v>
      </c>
      <c r="E76" s="382">
        <f t="shared" si="4"/>
        <v>-15.6</v>
      </c>
      <c r="F76" s="25"/>
      <c r="G76" s="13">
        <v>-15.6</v>
      </c>
      <c r="H76" s="25"/>
      <c r="I76" s="13"/>
      <c r="J76" s="25"/>
      <c r="K76" s="13"/>
      <c r="L76" s="25"/>
      <c r="M76" s="13"/>
      <c r="N76" s="274"/>
      <c r="O76" s="266"/>
      <c r="P76" s="267"/>
    </row>
    <row r="77" spans="3:16" ht="25.5" x14ac:dyDescent="0.2">
      <c r="C77" s="265">
        <f t="shared" si="3"/>
        <v>60</v>
      </c>
      <c r="D77" s="278" t="s">
        <v>75</v>
      </c>
      <c r="E77" s="382">
        <f t="shared" si="4"/>
        <v>0</v>
      </c>
      <c r="F77" s="25"/>
      <c r="G77" s="13"/>
      <c r="H77" s="25"/>
      <c r="I77" s="13"/>
      <c r="J77" s="25"/>
      <c r="K77" s="13"/>
      <c r="L77" s="25"/>
      <c r="M77" s="13"/>
      <c r="N77" s="274"/>
      <c r="O77" s="266"/>
      <c r="P77" s="267"/>
    </row>
    <row r="78" spans="3:16" ht="25.5" x14ac:dyDescent="0.2">
      <c r="C78" s="265">
        <f t="shared" si="3"/>
        <v>61</v>
      </c>
      <c r="D78" s="278" t="s">
        <v>509</v>
      </c>
      <c r="E78" s="382">
        <f t="shared" si="4"/>
        <v>0</v>
      </c>
      <c r="F78" s="25"/>
      <c r="G78" s="13"/>
      <c r="H78" s="25"/>
      <c r="I78" s="13"/>
      <c r="J78" s="25"/>
      <c r="K78" s="13"/>
      <c r="L78" s="25"/>
      <c r="M78" s="13"/>
      <c r="N78" s="274"/>
      <c r="O78" s="266"/>
      <c r="P78" s="267"/>
    </row>
    <row r="79" spans="3:16" x14ac:dyDescent="0.2">
      <c r="C79" s="265">
        <f t="shared" si="3"/>
        <v>62</v>
      </c>
      <c r="D79" s="295" t="s">
        <v>643</v>
      </c>
      <c r="E79" s="382">
        <f t="shared" si="4"/>
        <v>15.6</v>
      </c>
      <c r="F79" s="301"/>
      <c r="G79" s="302">
        <v>15.6</v>
      </c>
      <c r="H79" s="301"/>
      <c r="I79" s="298"/>
      <c r="J79" s="301"/>
      <c r="K79" s="298"/>
      <c r="L79" s="301"/>
      <c r="M79" s="298"/>
      <c r="N79" s="303"/>
      <c r="O79" s="304"/>
      <c r="P79" s="305"/>
    </row>
    <row r="80" spans="3:16" ht="12.75" customHeight="1" x14ac:dyDescent="0.2">
      <c r="C80" s="265">
        <f t="shared" si="3"/>
        <v>63</v>
      </c>
      <c r="D80" s="27" t="s">
        <v>77</v>
      </c>
      <c r="E80" s="280">
        <f t="shared" si="4"/>
        <v>137.61106999999998</v>
      </c>
      <c r="F80" s="25"/>
      <c r="G80" s="294">
        <f>SUM(G81:G89)</f>
        <v>120</v>
      </c>
      <c r="H80" s="294">
        <f t="shared" ref="H80:J80" si="5">SUM(H81:H89)</f>
        <v>0</v>
      </c>
      <c r="I80" s="294">
        <f>SUM(I81:I94)</f>
        <v>17.611069999999998</v>
      </c>
      <c r="J80" s="294">
        <f t="shared" si="5"/>
        <v>0</v>
      </c>
      <c r="K80" s="13"/>
      <c r="L80" s="25"/>
      <c r="M80" s="13"/>
      <c r="N80" s="274"/>
      <c r="O80" s="266"/>
      <c r="P80" s="267"/>
    </row>
    <row r="81" spans="3:16" ht="25.5" x14ac:dyDescent="0.2">
      <c r="C81" s="265">
        <f t="shared" si="3"/>
        <v>64</v>
      </c>
      <c r="D81" s="278" t="s">
        <v>505</v>
      </c>
      <c r="E81" s="382">
        <f t="shared" si="4"/>
        <v>0</v>
      </c>
      <c r="F81" s="25"/>
      <c r="G81" s="13"/>
      <c r="H81" s="25"/>
      <c r="I81" s="13"/>
      <c r="J81" s="25"/>
      <c r="K81" s="13"/>
      <c r="L81" s="25"/>
      <c r="M81" s="13"/>
      <c r="N81" s="274"/>
      <c r="O81" s="266"/>
      <c r="P81" s="267"/>
    </row>
    <row r="82" spans="3:16" x14ac:dyDescent="0.2">
      <c r="C82" s="265">
        <f t="shared" si="3"/>
        <v>65</v>
      </c>
      <c r="D82" s="278" t="s">
        <v>503</v>
      </c>
      <c r="E82" s="382">
        <f t="shared" si="4"/>
        <v>0</v>
      </c>
      <c r="F82" s="25"/>
      <c r="G82" s="13"/>
      <c r="H82" s="25"/>
      <c r="I82" s="13"/>
      <c r="J82" s="25"/>
      <c r="K82" s="13"/>
      <c r="L82" s="25"/>
      <c r="M82" s="13"/>
      <c r="N82" s="274"/>
      <c r="O82" s="266"/>
      <c r="P82" s="267"/>
    </row>
    <row r="83" spans="3:16" ht="25.5" x14ac:dyDescent="0.2">
      <c r="C83" s="265">
        <f t="shared" si="3"/>
        <v>66</v>
      </c>
      <c r="D83" s="278" t="s">
        <v>233</v>
      </c>
      <c r="E83" s="382">
        <f t="shared" si="4"/>
        <v>0</v>
      </c>
      <c r="F83" s="25"/>
      <c r="G83" s="13"/>
      <c r="H83" s="25"/>
      <c r="I83" s="13"/>
      <c r="J83" s="25"/>
      <c r="K83" s="13"/>
      <c r="L83" s="25"/>
      <c r="M83" s="13"/>
      <c r="N83" s="274"/>
      <c r="O83" s="266"/>
      <c r="P83" s="267"/>
    </row>
    <row r="84" spans="3:16" ht="27" customHeight="1" x14ac:dyDescent="0.2">
      <c r="C84" s="265">
        <f t="shared" si="3"/>
        <v>67</v>
      </c>
      <c r="D84" s="277" t="s">
        <v>261</v>
      </c>
      <c r="E84" s="382">
        <f t="shared" si="4"/>
        <v>0</v>
      </c>
      <c r="F84" s="25"/>
      <c r="G84" s="13"/>
      <c r="H84" s="25"/>
      <c r="I84" s="13"/>
      <c r="J84" s="25"/>
      <c r="K84" s="13"/>
      <c r="L84" s="25"/>
      <c r="M84" s="13"/>
      <c r="N84" s="274"/>
      <c r="O84" s="266"/>
      <c r="P84" s="267"/>
    </row>
    <row r="85" spans="3:16" ht="12.75" customHeight="1" x14ac:dyDescent="0.2">
      <c r="C85" s="265">
        <f t="shared" si="3"/>
        <v>68</v>
      </c>
      <c r="D85" s="277" t="s">
        <v>504</v>
      </c>
      <c r="E85" s="382">
        <f t="shared" si="4"/>
        <v>20</v>
      </c>
      <c r="F85" s="25"/>
      <c r="G85" s="13">
        <v>20</v>
      </c>
      <c r="H85" s="25"/>
      <c r="I85" s="13"/>
      <c r="J85" s="25"/>
      <c r="K85" s="13"/>
      <c r="L85" s="25"/>
      <c r="M85" s="13"/>
      <c r="N85" s="274"/>
      <c r="O85" s="266"/>
      <c r="P85" s="267"/>
    </row>
    <row r="86" spans="3:16" x14ac:dyDescent="0.2">
      <c r="C86" s="265">
        <f t="shared" si="3"/>
        <v>69</v>
      </c>
      <c r="D86" s="278" t="s">
        <v>217</v>
      </c>
      <c r="E86" s="382">
        <f t="shared" si="4"/>
        <v>0</v>
      </c>
      <c r="F86" s="25"/>
      <c r="G86" s="13"/>
      <c r="H86" s="25"/>
      <c r="I86" s="13"/>
      <c r="J86" s="25"/>
      <c r="K86" s="13"/>
      <c r="L86" s="25"/>
      <c r="M86" s="13"/>
      <c r="N86" s="274"/>
      <c r="O86" s="266"/>
      <c r="P86" s="267"/>
    </row>
    <row r="87" spans="3:16" x14ac:dyDescent="0.2">
      <c r="C87" s="265">
        <f t="shared" si="3"/>
        <v>70</v>
      </c>
      <c r="D87" s="278" t="s">
        <v>218</v>
      </c>
      <c r="E87" s="382">
        <f t="shared" si="4"/>
        <v>100</v>
      </c>
      <c r="F87" s="25"/>
      <c r="G87" s="13">
        <v>100</v>
      </c>
      <c r="H87" s="25"/>
      <c r="I87" s="13"/>
      <c r="J87" s="25"/>
      <c r="K87" s="13"/>
      <c r="L87" s="25"/>
      <c r="M87" s="13"/>
      <c r="N87" s="274"/>
      <c r="O87" s="266"/>
      <c r="P87" s="267"/>
    </row>
    <row r="88" spans="3:16" x14ac:dyDescent="0.2">
      <c r="C88" s="265">
        <f t="shared" ref="C88:C153" si="6">C87+1</f>
        <v>71</v>
      </c>
      <c r="D88" s="278" t="s">
        <v>79</v>
      </c>
      <c r="E88" s="382">
        <f t="shared" si="4"/>
        <v>0</v>
      </c>
      <c r="F88" s="25"/>
      <c r="G88" s="13"/>
      <c r="H88" s="25"/>
      <c r="I88" s="273"/>
      <c r="J88" s="25"/>
      <c r="K88" s="13"/>
      <c r="L88" s="25"/>
      <c r="M88" s="13"/>
      <c r="N88" s="274"/>
      <c r="O88" s="266"/>
      <c r="P88" s="267"/>
    </row>
    <row r="89" spans="3:16" x14ac:dyDescent="0.2">
      <c r="C89" s="265">
        <f t="shared" si="6"/>
        <v>72</v>
      </c>
      <c r="D89" s="295" t="s">
        <v>525</v>
      </c>
      <c r="E89" s="382">
        <f t="shared" si="4"/>
        <v>0</v>
      </c>
      <c r="F89" s="276"/>
      <c r="G89" s="275"/>
      <c r="H89" s="276"/>
      <c r="I89" s="275"/>
      <c r="J89" s="276"/>
      <c r="K89" s="275"/>
      <c r="L89" s="276"/>
      <c r="M89" s="275"/>
      <c r="N89" s="274"/>
      <c r="O89" s="266"/>
      <c r="P89" s="267"/>
    </row>
    <row r="90" spans="3:16" ht="25.5" x14ac:dyDescent="0.2">
      <c r="C90" s="265">
        <f t="shared" si="6"/>
        <v>73</v>
      </c>
      <c r="D90" s="296" t="s">
        <v>298</v>
      </c>
      <c r="E90" s="382">
        <f t="shared" si="4"/>
        <v>0</v>
      </c>
      <c r="F90" s="276"/>
      <c r="G90" s="275"/>
      <c r="H90" s="276"/>
      <c r="I90" s="275"/>
      <c r="J90" s="276"/>
      <c r="K90" s="275"/>
      <c r="L90" s="276"/>
      <c r="M90" s="275"/>
      <c r="N90" s="274"/>
      <c r="O90" s="266"/>
      <c r="P90" s="267"/>
    </row>
    <row r="91" spans="3:16" ht="25.5" x14ac:dyDescent="0.2">
      <c r="C91" s="265">
        <f t="shared" si="6"/>
        <v>74</v>
      </c>
      <c r="D91" s="296" t="s">
        <v>506</v>
      </c>
      <c r="E91" s="382">
        <f t="shared" si="4"/>
        <v>0</v>
      </c>
      <c r="F91" s="276"/>
      <c r="G91" s="275"/>
      <c r="H91" s="276"/>
      <c r="I91" s="275"/>
      <c r="J91" s="276"/>
      <c r="K91" s="275"/>
      <c r="L91" s="276"/>
      <c r="M91" s="275"/>
      <c r="N91" s="274"/>
      <c r="O91" s="266"/>
      <c r="P91" s="267"/>
    </row>
    <row r="92" spans="3:16" ht="25.5" x14ac:dyDescent="0.2">
      <c r="C92" s="265">
        <f t="shared" si="6"/>
        <v>75</v>
      </c>
      <c r="D92" s="296" t="s">
        <v>589</v>
      </c>
      <c r="E92" s="382">
        <f t="shared" si="4"/>
        <v>0</v>
      </c>
      <c r="F92" s="276"/>
      <c r="G92" s="275"/>
      <c r="H92" s="276"/>
      <c r="I92" s="275"/>
      <c r="J92" s="276"/>
      <c r="K92" s="275"/>
      <c r="L92" s="276"/>
      <c r="M92" s="275"/>
      <c r="N92" s="274"/>
      <c r="O92" s="266"/>
      <c r="P92" s="267"/>
    </row>
    <row r="93" spans="3:16" ht="25.5" x14ac:dyDescent="0.2">
      <c r="C93" s="430"/>
      <c r="D93" s="359" t="s">
        <v>675</v>
      </c>
      <c r="E93" s="382"/>
      <c r="F93" s="301"/>
      <c r="G93" s="298"/>
      <c r="H93" s="301"/>
      <c r="I93" s="298">
        <v>1.1160000000000001</v>
      </c>
      <c r="J93" s="301"/>
      <c r="K93" s="298"/>
      <c r="L93" s="301"/>
      <c r="M93" s="298"/>
      <c r="N93" s="303"/>
      <c r="O93" s="304"/>
      <c r="P93" s="305"/>
    </row>
    <row r="94" spans="3:16" ht="25.5" x14ac:dyDescent="0.2">
      <c r="C94" s="430"/>
      <c r="D94" s="359" t="s">
        <v>674</v>
      </c>
      <c r="E94" s="382"/>
      <c r="F94" s="301"/>
      <c r="G94" s="298"/>
      <c r="H94" s="301"/>
      <c r="I94" s="408">
        <v>16.495069999999998</v>
      </c>
      <c r="J94" s="301"/>
      <c r="K94" s="298"/>
      <c r="L94" s="301"/>
      <c r="M94" s="298"/>
      <c r="N94" s="303"/>
      <c r="O94" s="304"/>
      <c r="P94" s="305"/>
    </row>
    <row r="95" spans="3:16" x14ac:dyDescent="0.2">
      <c r="C95" s="265">
        <f>C92+1</f>
        <v>76</v>
      </c>
      <c r="D95" s="27" t="s">
        <v>249</v>
      </c>
      <c r="E95" s="280">
        <f t="shared" si="4"/>
        <v>0</v>
      </c>
      <c r="F95" s="297"/>
      <c r="G95" s="269">
        <f>SUM(G96:G97)</f>
        <v>0</v>
      </c>
      <c r="H95" s="25"/>
      <c r="I95" s="13"/>
      <c r="J95" s="25"/>
      <c r="K95" s="13"/>
      <c r="L95" s="25"/>
      <c r="M95" s="13"/>
      <c r="N95" s="274"/>
      <c r="O95" s="266"/>
      <c r="P95" s="267"/>
    </row>
    <row r="96" spans="3:16" x14ac:dyDescent="0.2">
      <c r="C96" s="265">
        <f t="shared" si="6"/>
        <v>77</v>
      </c>
      <c r="D96" s="278" t="s">
        <v>262</v>
      </c>
      <c r="E96" s="382">
        <f t="shared" ref="E96:E124" si="7">G96+I96+K96+M96</f>
        <v>0</v>
      </c>
      <c r="F96" s="25"/>
      <c r="G96" s="13"/>
      <c r="H96" s="25"/>
      <c r="I96" s="13"/>
      <c r="J96" s="25"/>
      <c r="K96" s="13"/>
      <c r="L96" s="25"/>
      <c r="M96" s="13"/>
      <c r="N96" s="274"/>
      <c r="O96" s="266"/>
      <c r="P96" s="267"/>
    </row>
    <row r="97" spans="3:16" ht="25.5" x14ac:dyDescent="0.2">
      <c r="C97" s="265">
        <f t="shared" si="6"/>
        <v>78</v>
      </c>
      <c r="D97" s="278" t="s">
        <v>577</v>
      </c>
      <c r="E97" s="382">
        <f t="shared" si="7"/>
        <v>0</v>
      </c>
      <c r="F97" s="297"/>
      <c r="G97" s="273"/>
      <c r="H97" s="25"/>
      <c r="I97" s="13"/>
      <c r="J97" s="25"/>
      <c r="K97" s="13"/>
      <c r="L97" s="25"/>
      <c r="M97" s="13"/>
      <c r="N97" s="274"/>
      <c r="O97" s="266"/>
      <c r="P97" s="267"/>
    </row>
    <row r="98" spans="3:16" x14ac:dyDescent="0.2">
      <c r="C98" s="265">
        <f t="shared" si="6"/>
        <v>79</v>
      </c>
      <c r="D98" s="18" t="s">
        <v>80</v>
      </c>
      <c r="E98" s="280">
        <f t="shared" si="7"/>
        <v>9.6724599999999992</v>
      </c>
      <c r="F98" s="25"/>
      <c r="G98" s="269">
        <f>G99+G100+G101+G103</f>
        <v>9.6724599999999992</v>
      </c>
      <c r="H98" s="25"/>
      <c r="I98" s="22">
        <f>I99+I102</f>
        <v>0</v>
      </c>
      <c r="J98" s="25"/>
      <c r="K98" s="13"/>
      <c r="L98" s="25"/>
      <c r="M98" s="13"/>
      <c r="N98" s="274"/>
      <c r="O98" s="266"/>
      <c r="P98" s="267"/>
    </row>
    <row r="99" spans="3:16" x14ac:dyDescent="0.2">
      <c r="C99" s="265">
        <f t="shared" si="6"/>
        <v>80</v>
      </c>
      <c r="D99" s="278" t="s">
        <v>220</v>
      </c>
      <c r="E99" s="382">
        <f t="shared" si="7"/>
        <v>0</v>
      </c>
      <c r="F99" s="25"/>
      <c r="G99" s="13"/>
      <c r="H99" s="25"/>
      <c r="I99" s="13"/>
      <c r="J99" s="25"/>
      <c r="K99" s="13"/>
      <c r="L99" s="25"/>
      <c r="M99" s="13"/>
      <c r="N99" s="274"/>
      <c r="O99" s="266"/>
      <c r="P99" s="267"/>
    </row>
    <row r="100" spans="3:16" x14ac:dyDescent="0.2">
      <c r="C100" s="265">
        <f t="shared" si="6"/>
        <v>81</v>
      </c>
      <c r="D100" s="278" t="s">
        <v>219</v>
      </c>
      <c r="E100" s="382">
        <f t="shared" si="7"/>
        <v>0</v>
      </c>
      <c r="F100" s="25"/>
      <c r="G100" s="13"/>
      <c r="H100" s="25"/>
      <c r="I100" s="13"/>
      <c r="J100" s="25"/>
      <c r="K100" s="13"/>
      <c r="L100" s="25"/>
      <c r="M100" s="13"/>
      <c r="N100" s="274"/>
      <c r="O100" s="266"/>
      <c r="P100" s="267"/>
    </row>
    <row r="101" spans="3:16" ht="25.5" x14ac:dyDescent="0.2">
      <c r="C101" s="265">
        <f t="shared" si="6"/>
        <v>82</v>
      </c>
      <c r="D101" s="278" t="s">
        <v>463</v>
      </c>
      <c r="E101" s="382">
        <f t="shared" si="7"/>
        <v>9.6724599999999992</v>
      </c>
      <c r="F101" s="25"/>
      <c r="G101" s="13">
        <v>9.6724599999999992</v>
      </c>
      <c r="H101" s="25"/>
      <c r="I101" s="149"/>
      <c r="J101" s="25"/>
      <c r="K101" s="13"/>
      <c r="L101" s="25"/>
      <c r="M101" s="13"/>
      <c r="N101" s="274"/>
      <c r="O101" s="266"/>
      <c r="P101" s="267"/>
    </row>
    <row r="102" spans="3:16" x14ac:dyDescent="0.2">
      <c r="C102" s="265">
        <f t="shared" si="6"/>
        <v>83</v>
      </c>
      <c r="D102" s="295" t="s">
        <v>543</v>
      </c>
      <c r="E102" s="382">
        <f t="shared" si="7"/>
        <v>0</v>
      </c>
      <c r="F102" s="25"/>
      <c r="G102" s="13"/>
      <c r="H102" s="25"/>
      <c r="I102" s="149"/>
      <c r="J102" s="25"/>
      <c r="K102" s="13"/>
      <c r="L102" s="25"/>
      <c r="M102" s="13"/>
      <c r="N102" s="274"/>
      <c r="O102" s="266"/>
      <c r="P102" s="267"/>
    </row>
    <row r="103" spans="3:16" x14ac:dyDescent="0.2">
      <c r="C103" s="265">
        <f t="shared" si="6"/>
        <v>84</v>
      </c>
      <c r="D103" s="295" t="s">
        <v>616</v>
      </c>
      <c r="E103" s="382">
        <f t="shared" si="7"/>
        <v>0</v>
      </c>
      <c r="F103" s="299"/>
      <c r="G103" s="300"/>
      <c r="H103" s="301"/>
      <c r="I103" s="302"/>
      <c r="J103" s="301"/>
      <c r="K103" s="302"/>
      <c r="L103" s="301"/>
      <c r="M103" s="298"/>
      <c r="N103" s="303"/>
      <c r="O103" s="304"/>
      <c r="P103" s="305"/>
    </row>
    <row r="104" spans="3:16" x14ac:dyDescent="0.2">
      <c r="C104" s="265">
        <f t="shared" si="6"/>
        <v>85</v>
      </c>
      <c r="D104" s="82" t="s">
        <v>263</v>
      </c>
      <c r="E104" s="280">
        <f t="shared" si="7"/>
        <v>43.527500000000003</v>
      </c>
      <c r="F104" s="23">
        <f>H104+J104+L104+N104</f>
        <v>-8.8379999999999992</v>
      </c>
      <c r="G104" s="22">
        <f>SUM(G105:G124)</f>
        <v>52.492500000000007</v>
      </c>
      <c r="H104" s="25"/>
      <c r="I104" s="28">
        <f>SUM(I105:I123)</f>
        <v>0</v>
      </c>
      <c r="J104" s="271">
        <f t="shared" ref="J104:L104" si="8">SUM(J105:J123)</f>
        <v>0</v>
      </c>
      <c r="K104" s="28">
        <f t="shared" si="8"/>
        <v>-8.9649999999999999</v>
      </c>
      <c r="L104" s="271">
        <f t="shared" si="8"/>
        <v>-8.8379999999999992</v>
      </c>
      <c r="M104" s="13"/>
      <c r="N104" s="274"/>
      <c r="O104" s="266"/>
      <c r="P104" s="267"/>
    </row>
    <row r="105" spans="3:16" x14ac:dyDescent="0.2">
      <c r="C105" s="265">
        <f t="shared" si="6"/>
        <v>86</v>
      </c>
      <c r="D105" s="15" t="s">
        <v>81</v>
      </c>
      <c r="E105" s="382">
        <f t="shared" si="7"/>
        <v>0</v>
      </c>
      <c r="F105" s="25"/>
      <c r="G105" s="13"/>
      <c r="H105" s="25"/>
      <c r="I105" s="13"/>
      <c r="J105" s="25"/>
      <c r="K105" s="13"/>
      <c r="L105" s="25"/>
      <c r="M105" s="13"/>
      <c r="N105" s="274"/>
      <c r="O105" s="266"/>
      <c r="P105" s="267"/>
    </row>
    <row r="106" spans="3:16" x14ac:dyDescent="0.2">
      <c r="C106" s="265">
        <f t="shared" si="6"/>
        <v>87</v>
      </c>
      <c r="D106" s="15" t="s">
        <v>82</v>
      </c>
      <c r="E106" s="382">
        <f t="shared" si="7"/>
        <v>0</v>
      </c>
      <c r="F106" s="25"/>
      <c r="G106" s="13"/>
      <c r="H106" s="25"/>
      <c r="I106" s="13"/>
      <c r="J106" s="25"/>
      <c r="K106" s="13"/>
      <c r="L106" s="25"/>
      <c r="M106" s="13"/>
      <c r="N106" s="274"/>
      <c r="O106" s="266"/>
      <c r="P106" s="267"/>
    </row>
    <row r="107" spans="3:16" ht="25.5" x14ac:dyDescent="0.2">
      <c r="C107" s="265">
        <f t="shared" si="6"/>
        <v>88</v>
      </c>
      <c r="D107" s="306" t="s">
        <v>250</v>
      </c>
      <c r="E107" s="382">
        <f t="shared" si="7"/>
        <v>-8.9649999999999999</v>
      </c>
      <c r="F107" s="25">
        <f>H107+J107+L107+N107</f>
        <v>-8.8379999999999992</v>
      </c>
      <c r="G107" s="13"/>
      <c r="H107" s="25"/>
      <c r="I107" s="13"/>
      <c r="J107" s="25"/>
      <c r="K107" s="13">
        <v>-8.9649999999999999</v>
      </c>
      <c r="L107" s="25">
        <v>-8.8379999999999992</v>
      </c>
      <c r="M107" s="13"/>
      <c r="N107" s="274"/>
      <c r="O107" s="266"/>
      <c r="P107" s="267"/>
    </row>
    <row r="108" spans="3:16" x14ac:dyDescent="0.2">
      <c r="C108" s="265">
        <f t="shared" si="6"/>
        <v>89</v>
      </c>
      <c r="D108" s="15" t="s">
        <v>83</v>
      </c>
      <c r="E108" s="382">
        <f t="shared" si="7"/>
        <v>28.7925</v>
      </c>
      <c r="F108" s="25">
        <f>H108+J108+L108+N108</f>
        <v>0</v>
      </c>
      <c r="G108" s="293">
        <v>28.7925</v>
      </c>
      <c r="H108" s="25"/>
      <c r="I108" s="13"/>
      <c r="J108" s="25"/>
      <c r="K108" s="13"/>
      <c r="L108" s="25"/>
      <c r="M108" s="13"/>
      <c r="N108" s="274"/>
      <c r="O108" s="266"/>
      <c r="P108" s="267"/>
    </row>
    <row r="109" spans="3:16" x14ac:dyDescent="0.2">
      <c r="C109" s="265">
        <f t="shared" si="6"/>
        <v>90</v>
      </c>
      <c r="D109" s="15" t="s">
        <v>84</v>
      </c>
      <c r="E109" s="382">
        <f t="shared" si="7"/>
        <v>0</v>
      </c>
      <c r="F109" s="25"/>
      <c r="G109" s="13"/>
      <c r="H109" s="25"/>
      <c r="I109" s="13"/>
      <c r="J109" s="25"/>
      <c r="K109" s="13"/>
      <c r="L109" s="25"/>
      <c r="M109" s="13"/>
      <c r="N109" s="274"/>
      <c r="O109" s="266"/>
      <c r="P109" s="267"/>
    </row>
    <row r="110" spans="3:16" x14ac:dyDescent="0.2">
      <c r="C110" s="265">
        <f t="shared" si="6"/>
        <v>91</v>
      </c>
      <c r="D110" s="15" t="s">
        <v>85</v>
      </c>
      <c r="E110" s="382">
        <f t="shared" si="7"/>
        <v>0</v>
      </c>
      <c r="F110" s="25"/>
      <c r="G110" s="13"/>
      <c r="H110" s="25"/>
      <c r="I110" s="13"/>
      <c r="J110" s="25"/>
      <c r="K110" s="13"/>
      <c r="L110" s="25"/>
      <c r="M110" s="13"/>
      <c r="N110" s="274"/>
      <c r="O110" s="266"/>
      <c r="P110" s="267"/>
    </row>
    <row r="111" spans="3:16" ht="12.75" customHeight="1" x14ac:dyDescent="0.2">
      <c r="C111" s="265">
        <f t="shared" si="6"/>
        <v>92</v>
      </c>
      <c r="D111" s="278" t="s">
        <v>86</v>
      </c>
      <c r="E111" s="382">
        <f t="shared" si="7"/>
        <v>0</v>
      </c>
      <c r="F111" s="25"/>
      <c r="G111" s="13"/>
      <c r="H111" s="25"/>
      <c r="I111" s="13"/>
      <c r="J111" s="25"/>
      <c r="K111" s="13"/>
      <c r="L111" s="25"/>
      <c r="M111" s="13"/>
      <c r="N111" s="274"/>
      <c r="O111" s="266"/>
      <c r="P111" s="267"/>
    </row>
    <row r="112" spans="3:16" ht="25.5" x14ac:dyDescent="0.2">
      <c r="C112" s="265">
        <f t="shared" si="6"/>
        <v>93</v>
      </c>
      <c r="D112" s="278" t="s">
        <v>231</v>
      </c>
      <c r="E112" s="382">
        <f t="shared" si="7"/>
        <v>0</v>
      </c>
      <c r="F112" s="25"/>
      <c r="G112" s="13"/>
      <c r="H112" s="25"/>
      <c r="I112" s="13"/>
      <c r="J112" s="25"/>
      <c r="K112" s="13"/>
      <c r="L112" s="25"/>
      <c r="M112" s="13"/>
      <c r="N112" s="274"/>
      <c r="O112" s="266"/>
      <c r="P112" s="267"/>
    </row>
    <row r="113" spans="3:16" x14ac:dyDescent="0.2">
      <c r="C113" s="265">
        <f t="shared" si="6"/>
        <v>94</v>
      </c>
      <c r="D113" s="278" t="s">
        <v>232</v>
      </c>
      <c r="E113" s="382">
        <f t="shared" si="7"/>
        <v>20</v>
      </c>
      <c r="F113" s="25"/>
      <c r="G113" s="13">
        <v>20</v>
      </c>
      <c r="H113" s="25"/>
      <c r="I113" s="13"/>
      <c r="J113" s="25"/>
      <c r="K113" s="13"/>
      <c r="L113" s="25"/>
      <c r="M113" s="13"/>
      <c r="N113" s="274"/>
      <c r="O113" s="266"/>
      <c r="P113" s="267"/>
    </row>
    <row r="114" spans="3:16" x14ac:dyDescent="0.2">
      <c r="C114" s="265">
        <f t="shared" si="6"/>
        <v>95</v>
      </c>
      <c r="D114" s="278" t="s">
        <v>524</v>
      </c>
      <c r="E114" s="382">
        <f t="shared" si="7"/>
        <v>0</v>
      </c>
      <c r="F114" s="25"/>
      <c r="G114" s="13"/>
      <c r="H114" s="25"/>
      <c r="I114" s="13"/>
      <c r="J114" s="25"/>
      <c r="K114" s="13"/>
      <c r="L114" s="25"/>
      <c r="M114" s="13"/>
      <c r="N114" s="274"/>
      <c r="O114" s="266"/>
      <c r="P114" s="267"/>
    </row>
    <row r="115" spans="3:16" ht="24.75" customHeight="1" x14ac:dyDescent="0.2">
      <c r="C115" s="265">
        <f t="shared" si="6"/>
        <v>96</v>
      </c>
      <c r="D115" s="278" t="s">
        <v>285</v>
      </c>
      <c r="E115" s="382">
        <f t="shared" si="7"/>
        <v>0</v>
      </c>
      <c r="F115" s="25"/>
      <c r="G115" s="13"/>
      <c r="H115" s="25"/>
      <c r="I115" s="13"/>
      <c r="J115" s="25"/>
      <c r="K115" s="13"/>
      <c r="L115" s="25"/>
      <c r="M115" s="13"/>
      <c r="N115" s="274"/>
      <c r="O115" s="266"/>
      <c r="P115" s="267"/>
    </row>
    <row r="116" spans="3:16" x14ac:dyDescent="0.2">
      <c r="C116" s="265">
        <f t="shared" si="6"/>
        <v>97</v>
      </c>
      <c r="D116" s="15" t="s">
        <v>87</v>
      </c>
      <c r="E116" s="382">
        <f t="shared" si="7"/>
        <v>0</v>
      </c>
      <c r="F116" s="25"/>
      <c r="G116" s="13"/>
      <c r="H116" s="25"/>
      <c r="I116" s="13"/>
      <c r="J116" s="25"/>
      <c r="K116" s="13"/>
      <c r="L116" s="25"/>
      <c r="M116" s="13"/>
      <c r="N116" s="274"/>
      <c r="O116" s="266"/>
      <c r="P116" s="267"/>
    </row>
    <row r="117" spans="3:16" ht="12.75" customHeight="1" x14ac:dyDescent="0.2">
      <c r="C117" s="265">
        <f t="shared" si="6"/>
        <v>98</v>
      </c>
      <c r="D117" s="277" t="s">
        <v>300</v>
      </c>
      <c r="E117" s="382">
        <f t="shared" si="7"/>
        <v>0</v>
      </c>
      <c r="F117" s="25"/>
      <c r="G117" s="13"/>
      <c r="H117" s="25"/>
      <c r="I117" s="13"/>
      <c r="J117" s="25"/>
      <c r="K117" s="13"/>
      <c r="L117" s="25"/>
      <c r="M117" s="13"/>
      <c r="N117" s="274"/>
      <c r="O117" s="266"/>
      <c r="P117" s="267"/>
    </row>
    <row r="118" spans="3:16" ht="12.75" customHeight="1" x14ac:dyDescent="0.2">
      <c r="C118" s="265">
        <f t="shared" si="6"/>
        <v>99</v>
      </c>
      <c r="D118" s="277" t="s">
        <v>265</v>
      </c>
      <c r="E118" s="382">
        <f t="shared" si="7"/>
        <v>3.7</v>
      </c>
      <c r="F118" s="25"/>
      <c r="G118" s="13">
        <v>3.7</v>
      </c>
      <c r="H118" s="25"/>
      <c r="I118" s="13"/>
      <c r="J118" s="25"/>
      <c r="K118" s="13"/>
      <c r="L118" s="25"/>
      <c r="M118" s="13"/>
      <c r="N118" s="274"/>
      <c r="O118" s="266"/>
      <c r="P118" s="267"/>
    </row>
    <row r="119" spans="3:16" ht="12.75" customHeight="1" x14ac:dyDescent="0.2">
      <c r="C119" s="265">
        <f t="shared" si="6"/>
        <v>100</v>
      </c>
      <c r="D119" s="278" t="s">
        <v>224</v>
      </c>
      <c r="E119" s="382">
        <f t="shared" si="7"/>
        <v>0</v>
      </c>
      <c r="F119" s="25"/>
      <c r="G119" s="13"/>
      <c r="H119" s="25"/>
      <c r="I119" s="13"/>
      <c r="J119" s="25"/>
      <c r="K119" s="13"/>
      <c r="L119" s="25"/>
      <c r="M119" s="13"/>
      <c r="N119" s="274"/>
      <c r="O119" s="266"/>
      <c r="P119" s="267"/>
    </row>
    <row r="120" spans="3:16" ht="12.75" customHeight="1" x14ac:dyDescent="0.2">
      <c r="C120" s="265">
        <f t="shared" si="6"/>
        <v>101</v>
      </c>
      <c r="D120" s="278" t="s">
        <v>221</v>
      </c>
      <c r="E120" s="382">
        <f t="shared" si="7"/>
        <v>0</v>
      </c>
      <c r="F120" s="25"/>
      <c r="G120" s="13"/>
      <c r="H120" s="25"/>
      <c r="I120" s="13"/>
      <c r="J120" s="25"/>
      <c r="K120" s="13"/>
      <c r="L120" s="25"/>
      <c r="M120" s="13"/>
      <c r="N120" s="274"/>
      <c r="O120" s="266"/>
      <c r="P120" s="267"/>
    </row>
    <row r="121" spans="3:16" ht="12.75" customHeight="1" x14ac:dyDescent="0.2">
      <c r="C121" s="265">
        <f t="shared" si="6"/>
        <v>102</v>
      </c>
      <c r="D121" s="15" t="s">
        <v>230</v>
      </c>
      <c r="E121" s="382">
        <f t="shared" si="7"/>
        <v>0</v>
      </c>
      <c r="F121" s="25"/>
      <c r="G121" s="13"/>
      <c r="H121" s="25"/>
      <c r="I121" s="13"/>
      <c r="J121" s="25"/>
      <c r="K121" s="13"/>
      <c r="L121" s="25"/>
      <c r="M121" s="13"/>
      <c r="N121" s="274"/>
      <c r="O121" s="266"/>
      <c r="P121" s="267"/>
    </row>
    <row r="122" spans="3:16" ht="12.75" customHeight="1" x14ac:dyDescent="0.2">
      <c r="C122" s="265">
        <f t="shared" si="6"/>
        <v>103</v>
      </c>
      <c r="D122" s="278" t="s">
        <v>297</v>
      </c>
      <c r="E122" s="382">
        <f t="shared" si="7"/>
        <v>0</v>
      </c>
      <c r="F122" s="25"/>
      <c r="G122" s="13"/>
      <c r="H122" s="25"/>
      <c r="I122" s="13"/>
      <c r="J122" s="25"/>
      <c r="K122" s="13"/>
      <c r="L122" s="25"/>
      <c r="M122" s="13"/>
      <c r="N122" s="274"/>
      <c r="O122" s="266"/>
      <c r="P122" s="267"/>
    </row>
    <row r="123" spans="3:16" ht="51" customHeight="1" x14ac:dyDescent="0.2">
      <c r="C123" s="265">
        <f t="shared" si="6"/>
        <v>104</v>
      </c>
      <c r="D123" s="295" t="s">
        <v>584</v>
      </c>
      <c r="E123" s="382">
        <f t="shared" si="7"/>
        <v>0</v>
      </c>
      <c r="F123" s="276"/>
      <c r="G123" s="275"/>
      <c r="H123" s="276"/>
      <c r="I123" s="275"/>
      <c r="J123" s="276"/>
      <c r="K123" s="275"/>
      <c r="L123" s="276"/>
      <c r="M123" s="275"/>
      <c r="N123" s="274"/>
      <c r="O123" s="266"/>
      <c r="P123" s="267"/>
    </row>
    <row r="124" spans="3:16" ht="29.25" customHeight="1" x14ac:dyDescent="0.2">
      <c r="C124" s="265">
        <f t="shared" si="6"/>
        <v>105</v>
      </c>
      <c r="D124" s="345" t="s">
        <v>454</v>
      </c>
      <c r="E124" s="382">
        <f t="shared" si="7"/>
        <v>0</v>
      </c>
      <c r="F124" s="301"/>
      <c r="G124" s="298"/>
      <c r="H124" s="301"/>
      <c r="I124" s="298"/>
      <c r="J124" s="301"/>
      <c r="K124" s="298"/>
      <c r="L124" s="301"/>
      <c r="M124" s="298"/>
      <c r="N124" s="303"/>
      <c r="O124" s="304"/>
      <c r="P124" s="305"/>
    </row>
    <row r="125" spans="3:16" ht="12.75" customHeight="1" x14ac:dyDescent="0.2">
      <c r="C125" s="265">
        <f t="shared" si="6"/>
        <v>106</v>
      </c>
      <c r="D125" s="307" t="s">
        <v>264</v>
      </c>
      <c r="E125" s="22">
        <f t="shared" ref="E125:F139" si="9">G125+I125+K125+M125</f>
        <v>0</v>
      </c>
      <c r="F125" s="22">
        <f t="shared" si="9"/>
        <v>0</v>
      </c>
      <c r="G125" s="294">
        <f>SUM(G126:G134)</f>
        <v>0</v>
      </c>
      <c r="H125" s="271">
        <f>SUM(H126:H134)</f>
        <v>0</v>
      </c>
      <c r="I125" s="13"/>
      <c r="J125" s="25"/>
      <c r="K125" s="13"/>
      <c r="L125" s="25"/>
      <c r="M125" s="13"/>
      <c r="N125" s="274"/>
      <c r="O125" s="266"/>
      <c r="P125" s="267"/>
    </row>
    <row r="126" spans="3:16" x14ac:dyDescent="0.2">
      <c r="C126" s="265">
        <f t="shared" si="6"/>
        <v>107</v>
      </c>
      <c r="D126" s="278" t="s">
        <v>66</v>
      </c>
      <c r="E126" s="13">
        <f t="shared" si="9"/>
        <v>0</v>
      </c>
      <c r="F126" s="25"/>
      <c r="G126" s="13"/>
      <c r="H126" s="25"/>
      <c r="I126" s="13"/>
      <c r="J126" s="25"/>
      <c r="K126" s="13"/>
      <c r="L126" s="25"/>
      <c r="M126" s="13"/>
      <c r="N126" s="274"/>
      <c r="O126" s="266"/>
      <c r="P126" s="267"/>
    </row>
    <row r="127" spans="3:16" x14ac:dyDescent="0.2">
      <c r="C127" s="265">
        <f t="shared" si="6"/>
        <v>108</v>
      </c>
      <c r="D127" s="278" t="s">
        <v>266</v>
      </c>
      <c r="E127" s="13">
        <f t="shared" si="9"/>
        <v>0</v>
      </c>
      <c r="F127" s="25"/>
      <c r="G127" s="13"/>
      <c r="H127" s="25"/>
      <c r="I127" s="13"/>
      <c r="J127" s="25"/>
      <c r="K127" s="13"/>
      <c r="L127" s="25"/>
      <c r="M127" s="13"/>
      <c r="N127" s="274"/>
      <c r="O127" s="266"/>
      <c r="P127" s="267"/>
    </row>
    <row r="128" spans="3:16" x14ac:dyDescent="0.2">
      <c r="C128" s="265">
        <f t="shared" si="6"/>
        <v>109</v>
      </c>
      <c r="D128" s="278" t="s">
        <v>525</v>
      </c>
      <c r="E128" s="13">
        <f t="shared" si="9"/>
        <v>0</v>
      </c>
      <c r="F128" s="25"/>
      <c r="G128" s="13"/>
      <c r="H128" s="25"/>
      <c r="I128" s="13"/>
      <c r="J128" s="25"/>
      <c r="K128" s="13"/>
      <c r="L128" s="25"/>
      <c r="M128" s="13"/>
      <c r="N128" s="274"/>
      <c r="O128" s="266"/>
      <c r="P128" s="267"/>
    </row>
    <row r="129" spans="3:16" ht="12.75" customHeight="1" x14ac:dyDescent="0.2">
      <c r="C129" s="265">
        <f t="shared" si="6"/>
        <v>110</v>
      </c>
      <c r="D129" s="278" t="s">
        <v>267</v>
      </c>
      <c r="E129" s="13">
        <f t="shared" si="9"/>
        <v>0</v>
      </c>
      <c r="F129" s="25"/>
      <c r="G129" s="13"/>
      <c r="H129" s="25"/>
      <c r="I129" s="13"/>
      <c r="J129" s="25"/>
      <c r="K129" s="13"/>
      <c r="L129" s="25"/>
      <c r="M129" s="13"/>
      <c r="N129" s="274"/>
      <c r="O129" s="266"/>
      <c r="P129" s="267"/>
    </row>
    <row r="130" spans="3:16" ht="25.5" x14ac:dyDescent="0.2">
      <c r="C130" s="265">
        <f t="shared" si="6"/>
        <v>111</v>
      </c>
      <c r="D130" s="278" t="s">
        <v>270</v>
      </c>
      <c r="E130" s="13">
        <f t="shared" si="9"/>
        <v>0</v>
      </c>
      <c r="F130" s="25"/>
      <c r="G130" s="13"/>
      <c r="H130" s="25"/>
      <c r="I130" s="13"/>
      <c r="J130" s="25"/>
      <c r="K130" s="13"/>
      <c r="L130" s="25"/>
      <c r="M130" s="13"/>
      <c r="N130" s="274"/>
      <c r="O130" s="266"/>
      <c r="P130" s="267"/>
    </row>
    <row r="131" spans="3:16" x14ac:dyDescent="0.2">
      <c r="C131" s="265">
        <f t="shared" si="6"/>
        <v>112</v>
      </c>
      <c r="D131" s="278" t="s">
        <v>268</v>
      </c>
      <c r="E131" s="13">
        <f t="shared" si="9"/>
        <v>0</v>
      </c>
      <c r="F131" s="25"/>
      <c r="G131" s="13"/>
      <c r="H131" s="25"/>
      <c r="I131" s="13"/>
      <c r="J131" s="25"/>
      <c r="K131" s="13"/>
      <c r="L131" s="25"/>
      <c r="M131" s="13"/>
      <c r="N131" s="274"/>
      <c r="O131" s="266"/>
      <c r="P131" s="267"/>
    </row>
    <row r="132" spans="3:16" ht="25.5" x14ac:dyDescent="0.2">
      <c r="C132" s="265">
        <f t="shared" si="6"/>
        <v>113</v>
      </c>
      <c r="D132" s="278" t="s">
        <v>269</v>
      </c>
      <c r="E132" s="13">
        <f t="shared" si="9"/>
        <v>0</v>
      </c>
      <c r="F132" s="25"/>
      <c r="G132" s="13"/>
      <c r="H132" s="25"/>
      <c r="I132" s="13"/>
      <c r="J132" s="25"/>
      <c r="K132" s="13"/>
      <c r="L132" s="25"/>
      <c r="M132" s="13"/>
      <c r="N132" s="274"/>
      <c r="O132" s="266"/>
      <c r="P132" s="267"/>
    </row>
    <row r="133" spans="3:16" x14ac:dyDescent="0.2">
      <c r="C133" s="265">
        <f t="shared" si="6"/>
        <v>114</v>
      </c>
      <c r="D133" s="278" t="s">
        <v>382</v>
      </c>
      <c r="E133" s="302">
        <f t="shared" si="9"/>
        <v>0</v>
      </c>
      <c r="F133" s="301"/>
      <c r="G133" s="13"/>
      <c r="H133" s="25"/>
      <c r="I133" s="13"/>
      <c r="J133" s="25"/>
      <c r="K133" s="13"/>
      <c r="L133" s="25"/>
      <c r="M133" s="13"/>
      <c r="N133" s="274"/>
      <c r="O133" s="266"/>
      <c r="P133" s="267"/>
    </row>
    <row r="134" spans="3:16" ht="25.5" x14ac:dyDescent="0.2">
      <c r="C134" s="265">
        <f t="shared" si="6"/>
        <v>115</v>
      </c>
      <c r="D134" s="278" t="s">
        <v>464</v>
      </c>
      <c r="E134" s="13">
        <f t="shared" si="9"/>
        <v>0</v>
      </c>
      <c r="F134" s="25"/>
      <c r="G134" s="13"/>
      <c r="H134" s="25"/>
      <c r="I134" s="13"/>
      <c r="J134" s="25"/>
      <c r="K134" s="13"/>
      <c r="L134" s="25"/>
      <c r="M134" s="13"/>
      <c r="N134" s="274"/>
      <c r="O134" s="266"/>
      <c r="P134" s="267"/>
    </row>
    <row r="135" spans="3:16" x14ac:dyDescent="0.2">
      <c r="C135" s="265">
        <f t="shared" si="6"/>
        <v>116</v>
      </c>
      <c r="D135" s="18" t="s">
        <v>1</v>
      </c>
      <c r="E135" s="22">
        <f t="shared" si="9"/>
        <v>0</v>
      </c>
      <c r="F135" s="23"/>
      <c r="G135" s="22"/>
      <c r="H135" s="23"/>
      <c r="I135" s="22"/>
      <c r="J135" s="23"/>
      <c r="K135" s="13"/>
      <c r="L135" s="25"/>
      <c r="M135" s="13"/>
      <c r="N135" s="274"/>
      <c r="O135" s="266"/>
      <c r="P135" s="267"/>
    </row>
    <row r="136" spans="3:16" x14ac:dyDescent="0.2">
      <c r="C136" s="265">
        <f t="shared" si="6"/>
        <v>117</v>
      </c>
      <c r="D136" s="18" t="s">
        <v>3</v>
      </c>
      <c r="E136" s="22">
        <f t="shared" si="9"/>
        <v>0</v>
      </c>
      <c r="F136" s="23"/>
      <c r="G136" s="22"/>
      <c r="H136" s="23"/>
      <c r="I136" s="22"/>
      <c r="J136" s="23"/>
      <c r="K136" s="13"/>
      <c r="L136" s="25"/>
      <c r="M136" s="22"/>
      <c r="N136" s="308"/>
      <c r="O136" s="266"/>
      <c r="P136" s="267"/>
    </row>
    <row r="137" spans="3:16" x14ac:dyDescent="0.2">
      <c r="C137" s="265">
        <f t="shared" si="6"/>
        <v>118</v>
      </c>
      <c r="D137" s="18" t="s">
        <v>4</v>
      </c>
      <c r="E137" s="22">
        <f t="shared" si="9"/>
        <v>0</v>
      </c>
      <c r="F137" s="23"/>
      <c r="G137" s="22"/>
      <c r="H137" s="23"/>
      <c r="I137" s="22"/>
      <c r="J137" s="23"/>
      <c r="K137" s="13"/>
      <c r="L137" s="25"/>
      <c r="M137" s="22"/>
      <c r="N137" s="308"/>
      <c r="O137" s="266"/>
      <c r="P137" s="267"/>
    </row>
    <row r="138" spans="3:16" x14ac:dyDescent="0.2">
      <c r="C138" s="265">
        <f t="shared" si="6"/>
        <v>119</v>
      </c>
      <c r="D138" s="35" t="s">
        <v>287</v>
      </c>
      <c r="E138" s="22">
        <f t="shared" si="9"/>
        <v>0</v>
      </c>
      <c r="F138" s="23"/>
      <c r="G138" s="22"/>
      <c r="H138" s="23"/>
      <c r="I138" s="22"/>
      <c r="J138" s="23"/>
      <c r="K138" s="13"/>
      <c r="L138" s="25"/>
      <c r="M138" s="22"/>
      <c r="N138" s="308"/>
      <c r="O138" s="266"/>
      <c r="P138" s="267"/>
    </row>
    <row r="139" spans="3:16" x14ac:dyDescent="0.2">
      <c r="C139" s="265">
        <f t="shared" si="6"/>
        <v>120</v>
      </c>
      <c r="D139" s="18" t="s">
        <v>90</v>
      </c>
      <c r="E139" s="390">
        <f t="shared" si="9"/>
        <v>19.8</v>
      </c>
      <c r="F139" s="391">
        <f t="shared" si="9"/>
        <v>18.016999999999999</v>
      </c>
      <c r="G139" s="31">
        <v>19.8</v>
      </c>
      <c r="H139" s="392">
        <f>19.517-1.5</f>
        <v>18.016999999999999</v>
      </c>
      <c r="I139" s="31"/>
      <c r="J139" s="392"/>
      <c r="K139" s="126"/>
      <c r="L139" s="393"/>
      <c r="M139" s="31"/>
      <c r="N139" s="394"/>
      <c r="O139" s="266"/>
      <c r="P139" s="267"/>
    </row>
    <row r="140" spans="3:16" x14ac:dyDescent="0.2">
      <c r="C140" s="265">
        <f t="shared" si="6"/>
        <v>121</v>
      </c>
      <c r="D140" s="292" t="s">
        <v>27</v>
      </c>
      <c r="E140" s="390">
        <f t="shared" ref="E140:F154" si="10">G140+I140+K140+M140</f>
        <v>0</v>
      </c>
      <c r="F140" s="391"/>
      <c r="G140" s="395"/>
      <c r="H140" s="392"/>
      <c r="I140" s="396"/>
      <c r="J140" s="397"/>
      <c r="K140" s="126"/>
      <c r="L140" s="393"/>
      <c r="M140" s="31"/>
      <c r="N140" s="394"/>
      <c r="O140" s="266"/>
      <c r="P140" s="267"/>
    </row>
    <row r="141" spans="3:16" x14ac:dyDescent="0.2">
      <c r="C141" s="265">
        <f t="shared" si="6"/>
        <v>122</v>
      </c>
      <c r="D141" s="27" t="s">
        <v>6</v>
      </c>
      <c r="E141" s="390">
        <f t="shared" si="10"/>
        <v>0</v>
      </c>
      <c r="F141" s="398">
        <f t="shared" si="10"/>
        <v>10.9068</v>
      </c>
      <c r="G141" s="31"/>
      <c r="H141" s="392"/>
      <c r="I141" s="31"/>
      <c r="J141" s="392"/>
      <c r="K141" s="126"/>
      <c r="L141" s="393"/>
      <c r="M141" s="31"/>
      <c r="N141" s="399">
        <v>10.9068</v>
      </c>
      <c r="O141" s="266"/>
      <c r="P141" s="267"/>
    </row>
    <row r="142" spans="3:16" x14ac:dyDescent="0.2">
      <c r="C142" s="265">
        <f t="shared" si="6"/>
        <v>123</v>
      </c>
      <c r="D142" s="27" t="s">
        <v>227</v>
      </c>
      <c r="E142" s="31">
        <f t="shared" si="10"/>
        <v>0</v>
      </c>
      <c r="F142" s="398"/>
      <c r="G142" s="31"/>
      <c r="H142" s="392"/>
      <c r="I142" s="31"/>
      <c r="J142" s="392"/>
      <c r="K142" s="126"/>
      <c r="L142" s="393"/>
      <c r="M142" s="31"/>
      <c r="N142" s="394"/>
      <c r="O142" s="266"/>
      <c r="P142" s="267"/>
    </row>
    <row r="143" spans="3:16" x14ac:dyDescent="0.2">
      <c r="C143" s="265">
        <f t="shared" si="6"/>
        <v>124</v>
      </c>
      <c r="D143" s="27" t="s">
        <v>258</v>
      </c>
      <c r="E143" s="31">
        <f t="shared" si="10"/>
        <v>34</v>
      </c>
      <c r="F143" s="398">
        <f t="shared" si="10"/>
        <v>-52</v>
      </c>
      <c r="G143" s="31"/>
      <c r="H143" s="392">
        <v>-52</v>
      </c>
      <c r="I143" s="31"/>
      <c r="J143" s="392"/>
      <c r="K143" s="126"/>
      <c r="L143" s="393"/>
      <c r="M143" s="31">
        <v>34</v>
      </c>
      <c r="N143" s="394"/>
      <c r="O143" s="266"/>
      <c r="P143" s="267"/>
    </row>
    <row r="144" spans="3:16" x14ac:dyDescent="0.2">
      <c r="C144" s="265">
        <f t="shared" si="6"/>
        <v>125</v>
      </c>
      <c r="D144" s="309" t="s">
        <v>617</v>
      </c>
      <c r="E144" s="31">
        <f t="shared" si="10"/>
        <v>24.6</v>
      </c>
      <c r="F144" s="392"/>
      <c r="G144" s="400">
        <v>24.6</v>
      </c>
      <c r="H144" s="391"/>
      <c r="I144" s="400"/>
      <c r="J144" s="391"/>
      <c r="K144" s="401"/>
      <c r="L144" s="402"/>
      <c r="M144" s="400"/>
      <c r="N144" s="403"/>
      <c r="O144" s="304"/>
      <c r="P144" s="305"/>
    </row>
    <row r="145" spans="3:16" x14ac:dyDescent="0.2">
      <c r="C145" s="265">
        <f t="shared" si="6"/>
        <v>126</v>
      </c>
      <c r="D145" s="18" t="s">
        <v>7</v>
      </c>
      <c r="E145" s="31">
        <f t="shared" si="10"/>
        <v>15</v>
      </c>
      <c r="F145" s="392"/>
      <c r="G145" s="31">
        <v>15</v>
      </c>
      <c r="H145" s="392"/>
      <c r="I145" s="31"/>
      <c r="J145" s="392"/>
      <c r="K145" s="126"/>
      <c r="L145" s="393"/>
      <c r="M145" s="31"/>
      <c r="N145" s="404"/>
      <c r="O145" s="266"/>
      <c r="P145" s="267"/>
    </row>
    <row r="146" spans="3:16" x14ac:dyDescent="0.2">
      <c r="C146" s="265">
        <f t="shared" si="6"/>
        <v>127</v>
      </c>
      <c r="D146" s="18" t="s">
        <v>8</v>
      </c>
      <c r="E146" s="31">
        <f t="shared" si="10"/>
        <v>30.463999999999999</v>
      </c>
      <c r="F146" s="392"/>
      <c r="G146" s="395">
        <v>30.463999999999999</v>
      </c>
      <c r="H146" s="392"/>
      <c r="I146" s="31"/>
      <c r="J146" s="392"/>
      <c r="K146" s="126"/>
      <c r="L146" s="393"/>
      <c r="M146" s="31"/>
      <c r="N146" s="404"/>
      <c r="O146" s="266"/>
      <c r="P146" s="267"/>
    </row>
    <row r="147" spans="3:16" x14ac:dyDescent="0.2">
      <c r="C147" s="265">
        <f t="shared" si="6"/>
        <v>128</v>
      </c>
      <c r="D147" s="18" t="s">
        <v>9</v>
      </c>
      <c r="E147" s="22">
        <f t="shared" si="10"/>
        <v>0</v>
      </c>
      <c r="F147" s="23"/>
      <c r="G147" s="22"/>
      <c r="H147" s="23"/>
      <c r="I147" s="22"/>
      <c r="J147" s="23"/>
      <c r="K147" s="13"/>
      <c r="L147" s="25"/>
      <c r="M147" s="22"/>
      <c r="N147" s="274"/>
      <c r="O147" s="266"/>
      <c r="P147" s="267"/>
    </row>
    <row r="148" spans="3:16" x14ac:dyDescent="0.2">
      <c r="C148" s="265">
        <f t="shared" si="6"/>
        <v>129</v>
      </c>
      <c r="D148" s="18" t="s">
        <v>10</v>
      </c>
      <c r="E148" s="22">
        <f t="shared" si="10"/>
        <v>0</v>
      </c>
      <c r="F148" s="23"/>
      <c r="G148" s="22"/>
      <c r="H148" s="23"/>
      <c r="I148" s="22"/>
      <c r="J148" s="23"/>
      <c r="K148" s="13"/>
      <c r="L148" s="25"/>
      <c r="M148" s="22"/>
      <c r="N148" s="274"/>
      <c r="O148" s="266"/>
      <c r="P148" s="267"/>
    </row>
    <row r="149" spans="3:16" ht="12" customHeight="1" x14ac:dyDescent="0.2">
      <c r="C149" s="265">
        <f t="shared" si="6"/>
        <v>130</v>
      </c>
      <c r="D149" s="18" t="s">
        <v>11</v>
      </c>
      <c r="E149" s="22">
        <f t="shared" si="10"/>
        <v>0</v>
      </c>
      <c r="F149" s="23"/>
      <c r="G149" s="22"/>
      <c r="H149" s="23"/>
      <c r="I149" s="22"/>
      <c r="J149" s="23"/>
      <c r="K149" s="13"/>
      <c r="L149" s="25"/>
      <c r="M149" s="22"/>
      <c r="N149" s="274"/>
      <c r="O149" s="266"/>
      <c r="P149" s="267"/>
    </row>
    <row r="150" spans="3:16" x14ac:dyDescent="0.2">
      <c r="C150" s="265">
        <f t="shared" si="6"/>
        <v>131</v>
      </c>
      <c r="D150" s="35" t="s">
        <v>12</v>
      </c>
      <c r="E150" s="22">
        <f t="shared" si="10"/>
        <v>0</v>
      </c>
      <c r="F150" s="23"/>
      <c r="G150" s="22"/>
      <c r="H150" s="23"/>
      <c r="I150" s="22"/>
      <c r="J150" s="23"/>
      <c r="K150" s="13"/>
      <c r="L150" s="25"/>
      <c r="M150" s="22"/>
      <c r="N150" s="274"/>
      <c r="O150" s="275"/>
      <c r="P150" s="276"/>
    </row>
    <row r="151" spans="3:16" x14ac:dyDescent="0.2">
      <c r="C151" s="265">
        <f t="shared" si="6"/>
        <v>132</v>
      </c>
      <c r="D151" s="18" t="s">
        <v>93</v>
      </c>
      <c r="E151" s="22">
        <f t="shared" si="10"/>
        <v>0</v>
      </c>
      <c r="F151" s="23"/>
      <c r="G151" s="22"/>
      <c r="H151" s="23"/>
      <c r="I151" s="22"/>
      <c r="J151" s="23"/>
      <c r="K151" s="13"/>
      <c r="L151" s="25"/>
      <c r="M151" s="22"/>
      <c r="N151" s="274"/>
      <c r="O151" s="266"/>
      <c r="P151" s="267"/>
    </row>
    <row r="152" spans="3:16" x14ac:dyDescent="0.2">
      <c r="C152" s="265">
        <f t="shared" si="6"/>
        <v>133</v>
      </c>
      <c r="D152" s="18" t="s">
        <v>14</v>
      </c>
      <c r="E152" s="22">
        <f t="shared" si="10"/>
        <v>0.73299999999999998</v>
      </c>
      <c r="F152" s="23"/>
      <c r="G152" s="22">
        <v>0.73299999999999998</v>
      </c>
      <c r="H152" s="23"/>
      <c r="I152" s="22"/>
      <c r="J152" s="23"/>
      <c r="K152" s="13"/>
      <c r="L152" s="25"/>
      <c r="M152" s="22"/>
      <c r="N152" s="274"/>
      <c r="O152" s="266"/>
      <c r="P152" s="267"/>
    </row>
    <row r="153" spans="3:16" x14ac:dyDescent="0.2">
      <c r="C153" s="265">
        <f t="shared" si="6"/>
        <v>134</v>
      </c>
      <c r="D153" s="18" t="s">
        <v>28</v>
      </c>
      <c r="E153" s="22">
        <f t="shared" si="10"/>
        <v>0</v>
      </c>
      <c r="F153" s="23"/>
      <c r="G153" s="22"/>
      <c r="H153" s="23"/>
      <c r="I153" s="22"/>
      <c r="J153" s="23"/>
      <c r="K153" s="13"/>
      <c r="L153" s="25"/>
      <c r="M153" s="22"/>
      <c r="N153" s="274"/>
      <c r="O153" s="266"/>
      <c r="P153" s="267"/>
    </row>
    <row r="154" spans="3:16" ht="13.5" customHeight="1" thickBot="1" x14ac:dyDescent="0.25">
      <c r="C154" s="322">
        <f t="shared" ref="C154:C187" si="11">C153+1</f>
        <v>135</v>
      </c>
      <c r="D154" s="385" t="s">
        <v>16</v>
      </c>
      <c r="E154" s="356">
        <f t="shared" si="10"/>
        <v>0</v>
      </c>
      <c r="F154" s="386"/>
      <c r="G154" s="356"/>
      <c r="H154" s="386"/>
      <c r="I154" s="356"/>
      <c r="J154" s="386"/>
      <c r="K154" s="348"/>
      <c r="L154" s="349"/>
      <c r="M154" s="356"/>
      <c r="N154" s="350"/>
      <c r="O154" s="320"/>
      <c r="P154" s="321"/>
    </row>
    <row r="155" spans="3:16" ht="16.5" customHeight="1" thickBot="1" x14ac:dyDescent="0.25">
      <c r="C155" s="387">
        <v>135</v>
      </c>
      <c r="D155" s="388" t="s">
        <v>600</v>
      </c>
      <c r="E155" s="351">
        <f>G155+I155+K155+M155</f>
        <v>1659.49305</v>
      </c>
      <c r="F155" s="389">
        <f>H155+J155+L155+N155</f>
        <v>44.53179999999999</v>
      </c>
      <c r="G155" s="351">
        <f>G17+G19+G28+G29+G57+G65+G75+G80+G95+G98+G104+G125+SUM(G135:G154)</f>
        <v>766.37916999999993</v>
      </c>
      <c r="H155" s="58">
        <f>H17+H19+H28+H29+H57+H65+H75+H80+H95+H98+H104+H125+SUM(H135:H154)</f>
        <v>35.146999999999991</v>
      </c>
      <c r="I155" s="351">
        <f>I19+I29+I65+I80</f>
        <v>868.07888000000003</v>
      </c>
      <c r="J155" s="58">
        <f>J19+J29</f>
        <v>7.3159999999999998</v>
      </c>
      <c r="K155" s="57">
        <f>K104</f>
        <v>-8.9649999999999999</v>
      </c>
      <c r="L155" s="58">
        <f>L104</f>
        <v>-8.8379999999999992</v>
      </c>
      <c r="M155" s="57">
        <f>M143</f>
        <v>34</v>
      </c>
      <c r="N155" s="389">
        <f>N141</f>
        <v>10.9068</v>
      </c>
      <c r="O155" s="57"/>
      <c r="P155" s="58"/>
    </row>
    <row r="156" spans="3:16" x14ac:dyDescent="0.2">
      <c r="C156" s="384">
        <f t="shared" si="11"/>
        <v>136</v>
      </c>
      <c r="D156" s="82" t="s">
        <v>276</v>
      </c>
      <c r="E156" s="77">
        <f t="shared" ref="E156:E168" si="12">+G156+I156+K156+M156</f>
        <v>6.35</v>
      </c>
      <c r="F156" s="78">
        <f t="shared" ref="F156:F185" si="13">H156+J156+L156+N156</f>
        <v>0</v>
      </c>
      <c r="G156" s="77">
        <v>6.35</v>
      </c>
      <c r="H156" s="78"/>
      <c r="I156" s="77"/>
      <c r="J156" s="78"/>
      <c r="K156" s="77"/>
      <c r="L156" s="78"/>
      <c r="M156" s="77"/>
      <c r="N156" s="76"/>
      <c r="O156" s="310"/>
      <c r="P156" s="311"/>
    </row>
    <row r="157" spans="3:16" x14ac:dyDescent="0.2">
      <c r="C157" s="265">
        <f t="shared" si="11"/>
        <v>137</v>
      </c>
      <c r="D157" s="18" t="s">
        <v>277</v>
      </c>
      <c r="E157" s="22">
        <f t="shared" si="12"/>
        <v>7.2149999999999999</v>
      </c>
      <c r="F157" s="23">
        <f t="shared" si="13"/>
        <v>0</v>
      </c>
      <c r="G157" s="22">
        <v>7.2149999999999999</v>
      </c>
      <c r="H157" s="23"/>
      <c r="I157" s="22"/>
      <c r="J157" s="23"/>
      <c r="K157" s="22"/>
      <c r="L157" s="23"/>
      <c r="M157" s="22"/>
      <c r="N157" s="308"/>
      <c r="O157" s="266"/>
      <c r="P157" s="267"/>
    </row>
    <row r="158" spans="3:16" x14ac:dyDescent="0.2">
      <c r="C158" s="265">
        <f t="shared" si="11"/>
        <v>138</v>
      </c>
      <c r="D158" s="18" t="s">
        <v>278</v>
      </c>
      <c r="E158" s="22">
        <f t="shared" si="12"/>
        <v>0</v>
      </c>
      <c r="F158" s="23">
        <f t="shared" si="13"/>
        <v>0</v>
      </c>
      <c r="G158" s="22"/>
      <c r="H158" s="23"/>
      <c r="I158" s="22"/>
      <c r="J158" s="23"/>
      <c r="K158" s="22"/>
      <c r="L158" s="23"/>
      <c r="M158" s="22"/>
      <c r="N158" s="308"/>
      <c r="O158" s="266"/>
      <c r="P158" s="267"/>
    </row>
    <row r="159" spans="3:16" x14ac:dyDescent="0.2">
      <c r="C159" s="265">
        <f t="shared" si="11"/>
        <v>139</v>
      </c>
      <c r="D159" s="18" t="s">
        <v>279</v>
      </c>
      <c r="E159" s="22">
        <f t="shared" si="12"/>
        <v>0</v>
      </c>
      <c r="F159" s="23">
        <f t="shared" si="13"/>
        <v>0</v>
      </c>
      <c r="G159" s="22"/>
      <c r="H159" s="23"/>
      <c r="I159" s="22"/>
      <c r="J159" s="23"/>
      <c r="K159" s="22"/>
      <c r="L159" s="23"/>
      <c r="M159" s="22"/>
      <c r="N159" s="308"/>
      <c r="O159" s="266"/>
      <c r="P159" s="267"/>
    </row>
    <row r="160" spans="3:16" x14ac:dyDescent="0.2">
      <c r="C160" s="265">
        <f t="shared" si="11"/>
        <v>140</v>
      </c>
      <c r="D160" s="312" t="s">
        <v>280</v>
      </c>
      <c r="E160" s="22">
        <f t="shared" si="12"/>
        <v>0</v>
      </c>
      <c r="F160" s="23">
        <f t="shared" si="13"/>
        <v>0</v>
      </c>
      <c r="G160" s="22"/>
      <c r="H160" s="23"/>
      <c r="I160" s="13"/>
      <c r="J160" s="25"/>
      <c r="K160" s="22"/>
      <c r="L160" s="23"/>
      <c r="M160" s="22"/>
      <c r="N160" s="308"/>
      <c r="O160" s="266"/>
      <c r="P160" s="267"/>
    </row>
    <row r="161" spans="3:16" x14ac:dyDescent="0.2">
      <c r="C161" s="265">
        <f t="shared" si="11"/>
        <v>141</v>
      </c>
      <c r="D161" s="18" t="s">
        <v>281</v>
      </c>
      <c r="E161" s="22">
        <f t="shared" si="12"/>
        <v>0</v>
      </c>
      <c r="F161" s="23">
        <f t="shared" si="13"/>
        <v>0</v>
      </c>
      <c r="G161" s="22"/>
      <c r="H161" s="23"/>
      <c r="I161" s="13"/>
      <c r="J161" s="25"/>
      <c r="K161" s="22"/>
      <c r="L161" s="23"/>
      <c r="M161" s="22"/>
      <c r="N161" s="308"/>
      <c r="O161" s="266"/>
      <c r="P161" s="267"/>
    </row>
    <row r="162" spans="3:16" x14ac:dyDescent="0.2">
      <c r="C162" s="265">
        <f t="shared" si="11"/>
        <v>142</v>
      </c>
      <c r="D162" s="18" t="s">
        <v>18</v>
      </c>
      <c r="E162" s="22">
        <f t="shared" si="12"/>
        <v>1.3940000000000001</v>
      </c>
      <c r="F162" s="23">
        <f t="shared" si="13"/>
        <v>0.71399999999999997</v>
      </c>
      <c r="G162" s="22">
        <v>0.67</v>
      </c>
      <c r="H162" s="23"/>
      <c r="I162" s="22"/>
      <c r="J162" s="23"/>
      <c r="K162" s="22">
        <v>0.72399999999999998</v>
      </c>
      <c r="L162" s="23">
        <v>0.71399999999999997</v>
      </c>
      <c r="M162" s="22"/>
      <c r="N162" s="308"/>
      <c r="O162" s="266"/>
      <c r="P162" s="267"/>
    </row>
    <row r="163" spans="3:16" ht="24" customHeight="1" x14ac:dyDescent="0.2">
      <c r="C163" s="265">
        <f t="shared" si="11"/>
        <v>143</v>
      </c>
      <c r="D163" s="313" t="s">
        <v>526</v>
      </c>
      <c r="E163" s="22">
        <f t="shared" si="12"/>
        <v>0</v>
      </c>
      <c r="F163" s="23">
        <f t="shared" si="13"/>
        <v>0</v>
      </c>
      <c r="G163" s="22"/>
      <c r="H163" s="23"/>
      <c r="I163" s="13"/>
      <c r="J163" s="25"/>
      <c r="K163" s="22"/>
      <c r="L163" s="23"/>
      <c r="M163" s="22"/>
      <c r="N163" s="308"/>
      <c r="O163" s="266"/>
      <c r="P163" s="267"/>
    </row>
    <row r="164" spans="3:16" ht="14.25" customHeight="1" x14ac:dyDescent="0.2">
      <c r="C164" s="265">
        <f t="shared" si="11"/>
        <v>144</v>
      </c>
      <c r="D164" s="18" t="s">
        <v>286</v>
      </c>
      <c r="E164" s="22">
        <f t="shared" si="12"/>
        <v>14.401</v>
      </c>
      <c r="F164" s="23">
        <f t="shared" si="13"/>
        <v>3.3499999999999996</v>
      </c>
      <c r="G164" s="22">
        <v>10.8</v>
      </c>
      <c r="H164" s="23">
        <v>-0.2</v>
      </c>
      <c r="I164" s="13"/>
      <c r="J164" s="25"/>
      <c r="K164" s="22">
        <v>3.601</v>
      </c>
      <c r="L164" s="23">
        <v>3.55</v>
      </c>
      <c r="M164" s="22"/>
      <c r="N164" s="308"/>
      <c r="O164" s="266"/>
      <c r="P164" s="267"/>
    </row>
    <row r="165" spans="3:16" ht="25.5" x14ac:dyDescent="0.2">
      <c r="C165" s="265">
        <f t="shared" si="11"/>
        <v>145</v>
      </c>
      <c r="D165" s="27" t="s">
        <v>527</v>
      </c>
      <c r="E165" s="22">
        <f t="shared" si="12"/>
        <v>0</v>
      </c>
      <c r="F165" s="23">
        <f t="shared" si="13"/>
        <v>-4.8</v>
      </c>
      <c r="G165" s="22"/>
      <c r="H165" s="23"/>
      <c r="I165" s="13"/>
      <c r="J165" s="25"/>
      <c r="K165" s="22"/>
      <c r="L165" s="23">
        <v>-4.8</v>
      </c>
      <c r="M165" s="22"/>
      <c r="N165" s="308"/>
      <c r="O165" s="266"/>
      <c r="P165" s="267"/>
    </row>
    <row r="166" spans="3:16" ht="24" customHeight="1" x14ac:dyDescent="0.2">
      <c r="C166" s="265">
        <f t="shared" si="11"/>
        <v>146</v>
      </c>
      <c r="D166" s="27" t="s">
        <v>528</v>
      </c>
      <c r="E166" s="22">
        <f t="shared" si="12"/>
        <v>0</v>
      </c>
      <c r="F166" s="23">
        <f t="shared" si="13"/>
        <v>0</v>
      </c>
      <c r="G166" s="22"/>
      <c r="H166" s="23"/>
      <c r="I166" s="22"/>
      <c r="J166" s="23"/>
      <c r="K166" s="22"/>
      <c r="L166" s="23"/>
      <c r="M166" s="22"/>
      <c r="N166" s="308"/>
      <c r="O166" s="266"/>
      <c r="P166" s="267"/>
    </row>
    <row r="167" spans="3:16" x14ac:dyDescent="0.2">
      <c r="C167" s="265">
        <f t="shared" si="11"/>
        <v>147</v>
      </c>
      <c r="D167" s="18" t="s">
        <v>101</v>
      </c>
      <c r="E167" s="22">
        <f t="shared" si="12"/>
        <v>11.329000000000001</v>
      </c>
      <c r="F167" s="23">
        <f t="shared" si="13"/>
        <v>-4.8899999999999997</v>
      </c>
      <c r="G167" s="22"/>
      <c r="H167" s="23">
        <v>-1.2</v>
      </c>
      <c r="I167" s="22"/>
      <c r="J167" s="23"/>
      <c r="K167" s="22">
        <v>1.329</v>
      </c>
      <c r="L167" s="23">
        <v>-3.69</v>
      </c>
      <c r="M167" s="22">
        <v>10</v>
      </c>
      <c r="N167" s="308"/>
      <c r="O167" s="266"/>
      <c r="P167" s="267"/>
    </row>
    <row r="168" spans="3:16" x14ac:dyDescent="0.2">
      <c r="C168" s="265">
        <f t="shared" si="11"/>
        <v>148</v>
      </c>
      <c r="D168" s="18" t="s">
        <v>20</v>
      </c>
      <c r="E168" s="22">
        <f t="shared" si="12"/>
        <v>4.4770000000000003</v>
      </c>
      <c r="F168" s="23">
        <f t="shared" si="13"/>
        <v>-3.33</v>
      </c>
      <c r="G168" s="22"/>
      <c r="H168" s="23"/>
      <c r="I168" s="22"/>
      <c r="J168" s="23"/>
      <c r="K168" s="22">
        <v>0.47699999999999998</v>
      </c>
      <c r="L168" s="23">
        <v>-3.33</v>
      </c>
      <c r="M168" s="22">
        <v>4</v>
      </c>
      <c r="N168" s="308"/>
      <c r="O168" s="266"/>
      <c r="P168" s="267"/>
    </row>
    <row r="169" spans="3:16" x14ac:dyDescent="0.2">
      <c r="C169" s="265">
        <f t="shared" si="11"/>
        <v>149</v>
      </c>
      <c r="D169" s="18" t="s">
        <v>102</v>
      </c>
      <c r="E169" s="22">
        <f>G169+I169+K169+M169</f>
        <v>2.5</v>
      </c>
      <c r="F169" s="23">
        <f t="shared" si="13"/>
        <v>-9.9999999999999978E-2</v>
      </c>
      <c r="G169" s="22"/>
      <c r="H169" s="23">
        <v>-0.6</v>
      </c>
      <c r="I169" s="13"/>
      <c r="J169" s="25"/>
      <c r="K169" s="22"/>
      <c r="L169" s="23"/>
      <c r="M169" s="22">
        <v>2.5</v>
      </c>
      <c r="N169" s="308">
        <v>0.5</v>
      </c>
      <c r="O169" s="266"/>
      <c r="P169" s="267"/>
    </row>
    <row r="170" spans="3:16" x14ac:dyDescent="0.2">
      <c r="C170" s="265">
        <f t="shared" si="11"/>
        <v>150</v>
      </c>
      <c r="D170" s="18" t="s">
        <v>288</v>
      </c>
      <c r="E170" s="269">
        <f t="shared" ref="E170:E173" si="14">+G170+I170+K170+M170</f>
        <v>30.881440000000001</v>
      </c>
      <c r="F170" s="315">
        <f t="shared" si="13"/>
        <v>2.67</v>
      </c>
      <c r="G170" s="269">
        <v>30.01444</v>
      </c>
      <c r="H170" s="315">
        <v>1.8149999999999999</v>
      </c>
      <c r="I170" s="22"/>
      <c r="J170" s="23"/>
      <c r="K170" s="22">
        <v>0.86699999999999999</v>
      </c>
      <c r="L170" s="23">
        <v>0.85499999999999998</v>
      </c>
      <c r="M170" s="22"/>
      <c r="N170" s="308"/>
      <c r="O170" s="266"/>
      <c r="P170" s="267"/>
    </row>
    <row r="171" spans="3:16" x14ac:dyDescent="0.2">
      <c r="C171" s="265">
        <f t="shared" si="11"/>
        <v>151</v>
      </c>
      <c r="D171" s="312" t="s">
        <v>289</v>
      </c>
      <c r="E171" s="269">
        <f t="shared" si="14"/>
        <v>-81.914439999999999</v>
      </c>
      <c r="F171" s="315">
        <f t="shared" si="13"/>
        <v>-42.549680000000002</v>
      </c>
      <c r="G171" s="269">
        <v>-81.914439999999999</v>
      </c>
      <c r="H171" s="315">
        <v>-42.549680000000002</v>
      </c>
      <c r="I171" s="22"/>
      <c r="J171" s="25"/>
      <c r="K171" s="22"/>
      <c r="L171" s="23"/>
      <c r="M171" s="22"/>
      <c r="N171" s="308"/>
      <c r="O171" s="266"/>
      <c r="P171" s="267"/>
    </row>
    <row r="172" spans="3:16" x14ac:dyDescent="0.2">
      <c r="C172" s="265">
        <f t="shared" si="11"/>
        <v>152</v>
      </c>
      <c r="D172" s="314" t="s">
        <v>529</v>
      </c>
      <c r="E172" s="22">
        <f t="shared" si="14"/>
        <v>0</v>
      </c>
      <c r="F172" s="23">
        <f t="shared" si="13"/>
        <v>0</v>
      </c>
      <c r="G172" s="22"/>
      <c r="H172" s="23"/>
      <c r="I172" s="13"/>
      <c r="J172" s="25"/>
      <c r="K172" s="22"/>
      <c r="L172" s="23"/>
      <c r="M172" s="22"/>
      <c r="N172" s="308"/>
      <c r="O172" s="266"/>
      <c r="P172" s="267"/>
    </row>
    <row r="173" spans="3:16" x14ac:dyDescent="0.2">
      <c r="C173" s="265">
        <f t="shared" si="11"/>
        <v>153</v>
      </c>
      <c r="D173" s="18" t="s">
        <v>104</v>
      </c>
      <c r="E173" s="22">
        <f t="shared" si="14"/>
        <v>0</v>
      </c>
      <c r="F173" s="23">
        <f t="shared" si="13"/>
        <v>0</v>
      </c>
      <c r="G173" s="22"/>
      <c r="H173" s="23"/>
      <c r="I173" s="13"/>
      <c r="J173" s="25"/>
      <c r="K173" s="22"/>
      <c r="L173" s="23"/>
      <c r="M173" s="22"/>
      <c r="N173" s="308"/>
      <c r="O173" s="266"/>
      <c r="P173" s="267"/>
    </row>
    <row r="174" spans="3:16" x14ac:dyDescent="0.2">
      <c r="C174" s="265">
        <f t="shared" si="11"/>
        <v>154</v>
      </c>
      <c r="D174" s="18" t="s">
        <v>22</v>
      </c>
      <c r="E174" s="22">
        <f>G174+I174+K174+M174</f>
        <v>0.83499999999999996</v>
      </c>
      <c r="F174" s="23">
        <f t="shared" si="13"/>
        <v>0.82299999999999995</v>
      </c>
      <c r="G174" s="22"/>
      <c r="H174" s="23"/>
      <c r="I174" s="13"/>
      <c r="J174" s="25"/>
      <c r="K174" s="22">
        <v>0.83499999999999996</v>
      </c>
      <c r="L174" s="23">
        <v>0.82299999999999995</v>
      </c>
      <c r="M174" s="22"/>
      <c r="N174" s="308"/>
      <c r="O174" s="266"/>
      <c r="P174" s="267"/>
    </row>
    <row r="175" spans="3:16" x14ac:dyDescent="0.2">
      <c r="C175" s="265">
        <f t="shared" si="11"/>
        <v>155</v>
      </c>
      <c r="D175" s="312" t="s">
        <v>624</v>
      </c>
      <c r="E175" s="22">
        <f>+G175+I175+K175+M175</f>
        <v>0</v>
      </c>
      <c r="F175" s="23">
        <f t="shared" si="13"/>
        <v>0</v>
      </c>
      <c r="G175" s="22"/>
      <c r="H175" s="23"/>
      <c r="I175" s="22"/>
      <c r="J175" s="23"/>
      <c r="K175" s="22"/>
      <c r="L175" s="23"/>
      <c r="M175" s="22"/>
      <c r="N175" s="308"/>
      <c r="O175" s="266"/>
      <c r="P175" s="267"/>
    </row>
    <row r="176" spans="3:16" x14ac:dyDescent="0.2">
      <c r="C176" s="265">
        <f t="shared" si="11"/>
        <v>156</v>
      </c>
      <c r="D176" s="18" t="s">
        <v>105</v>
      </c>
      <c r="E176" s="22">
        <f>G176+I176+K176+M176</f>
        <v>0</v>
      </c>
      <c r="F176" s="23">
        <f t="shared" si="13"/>
        <v>0</v>
      </c>
      <c r="G176" s="22"/>
      <c r="H176" s="23"/>
      <c r="I176" s="13"/>
      <c r="J176" s="25"/>
      <c r="K176" s="22"/>
      <c r="L176" s="23"/>
      <c r="M176" s="22"/>
      <c r="N176" s="308"/>
      <c r="O176" s="266"/>
      <c r="P176" s="267"/>
    </row>
    <row r="177" spans="3:16" x14ac:dyDescent="0.2">
      <c r="C177" s="265">
        <f t="shared" si="11"/>
        <v>157</v>
      </c>
      <c r="D177" s="18" t="s">
        <v>106</v>
      </c>
      <c r="E177" s="22">
        <f t="shared" ref="E177:E186" si="15">+G177+I177+K177+M177</f>
        <v>0.61499999999999999</v>
      </c>
      <c r="F177" s="23">
        <f t="shared" si="13"/>
        <v>-0.59399999999999997</v>
      </c>
      <c r="G177" s="22"/>
      <c r="H177" s="23">
        <v>-0.5</v>
      </c>
      <c r="I177" s="13"/>
      <c r="J177" s="25"/>
      <c r="K177" s="22">
        <v>0.61499999999999999</v>
      </c>
      <c r="L177" s="23">
        <v>-9.4E-2</v>
      </c>
      <c r="M177" s="22"/>
      <c r="N177" s="308"/>
      <c r="O177" s="266"/>
      <c r="P177" s="267"/>
    </row>
    <row r="178" spans="3:16" s="171" customFormat="1" x14ac:dyDescent="0.2">
      <c r="C178" s="265">
        <f t="shared" si="11"/>
        <v>158</v>
      </c>
      <c r="D178" s="18" t="s">
        <v>34</v>
      </c>
      <c r="E178" s="22">
        <f t="shared" si="15"/>
        <v>0.24399999999999999</v>
      </c>
      <c r="F178" s="23">
        <f t="shared" si="13"/>
        <v>0.24099999999999999</v>
      </c>
      <c r="G178" s="22"/>
      <c r="H178" s="23"/>
      <c r="I178" s="22"/>
      <c r="J178" s="23"/>
      <c r="K178" s="22">
        <v>0.24399999999999999</v>
      </c>
      <c r="L178" s="23">
        <v>0.24099999999999999</v>
      </c>
      <c r="M178" s="22"/>
      <c r="N178" s="308"/>
      <c r="O178" s="266"/>
      <c r="P178" s="267"/>
    </row>
    <row r="179" spans="3:16" x14ac:dyDescent="0.2">
      <c r="C179" s="265">
        <f t="shared" si="11"/>
        <v>159</v>
      </c>
      <c r="D179" s="18" t="s">
        <v>107</v>
      </c>
      <c r="E179" s="22">
        <f t="shared" si="15"/>
        <v>0</v>
      </c>
      <c r="F179" s="23">
        <f t="shared" si="13"/>
        <v>0</v>
      </c>
      <c r="G179" s="22"/>
      <c r="H179" s="23"/>
      <c r="I179" s="13"/>
      <c r="J179" s="25"/>
      <c r="K179" s="22"/>
      <c r="L179" s="23"/>
      <c r="M179" s="22"/>
      <c r="N179" s="308"/>
      <c r="O179" s="266"/>
      <c r="P179" s="267"/>
    </row>
    <row r="180" spans="3:16" x14ac:dyDescent="0.2">
      <c r="C180" s="265">
        <f t="shared" si="11"/>
        <v>160</v>
      </c>
      <c r="D180" s="18" t="s">
        <v>255</v>
      </c>
      <c r="E180" s="22">
        <f t="shared" si="15"/>
        <v>0</v>
      </c>
      <c r="F180" s="23">
        <f t="shared" si="13"/>
        <v>0</v>
      </c>
      <c r="G180" s="22"/>
      <c r="H180" s="23"/>
      <c r="I180" s="13"/>
      <c r="J180" s="25"/>
      <c r="K180" s="22"/>
      <c r="L180" s="23"/>
      <c r="M180" s="22"/>
      <c r="N180" s="308"/>
      <c r="O180" s="266"/>
      <c r="P180" s="267"/>
    </row>
    <row r="181" spans="3:16" x14ac:dyDescent="0.2">
      <c r="C181" s="265">
        <f t="shared" si="11"/>
        <v>161</v>
      </c>
      <c r="D181" s="312" t="s">
        <v>254</v>
      </c>
      <c r="E181" s="22">
        <f t="shared" si="15"/>
        <v>0.09</v>
      </c>
      <c r="F181" s="23">
        <f t="shared" si="13"/>
        <v>8.8999999999999996E-2</v>
      </c>
      <c r="G181" s="22"/>
      <c r="H181" s="23"/>
      <c r="I181" s="13"/>
      <c r="J181" s="25"/>
      <c r="K181" s="22">
        <v>0.09</v>
      </c>
      <c r="L181" s="23">
        <v>8.8999999999999996E-2</v>
      </c>
      <c r="M181" s="22"/>
      <c r="N181" s="308"/>
      <c r="O181" s="266"/>
      <c r="P181" s="267"/>
    </row>
    <row r="182" spans="3:16" x14ac:dyDescent="0.2">
      <c r="C182" s="265">
        <f t="shared" si="11"/>
        <v>162</v>
      </c>
      <c r="D182" s="18" t="s">
        <v>23</v>
      </c>
      <c r="E182" s="22">
        <f t="shared" si="15"/>
        <v>11.484</v>
      </c>
      <c r="F182" s="23">
        <f t="shared" si="13"/>
        <v>-0.26800000000000002</v>
      </c>
      <c r="G182" s="22">
        <v>11.484</v>
      </c>
      <c r="H182" s="23">
        <v>-0.26800000000000002</v>
      </c>
      <c r="I182" s="273"/>
      <c r="J182" s="297"/>
      <c r="K182" s="269"/>
      <c r="L182" s="315"/>
      <c r="M182" s="269"/>
      <c r="N182" s="308"/>
      <c r="O182" s="266"/>
      <c r="P182" s="267"/>
    </row>
    <row r="183" spans="3:16" x14ac:dyDescent="0.2">
      <c r="C183" s="265">
        <f t="shared" si="11"/>
        <v>163</v>
      </c>
      <c r="D183" s="18" t="s">
        <v>24</v>
      </c>
      <c r="E183" s="269">
        <f t="shared" si="15"/>
        <v>0</v>
      </c>
      <c r="F183" s="23">
        <f t="shared" si="13"/>
        <v>0</v>
      </c>
      <c r="G183" s="269"/>
      <c r="H183" s="315"/>
      <c r="I183" s="273"/>
      <c r="J183" s="297"/>
      <c r="K183" s="269"/>
      <c r="L183" s="315"/>
      <c r="M183" s="22"/>
      <c r="N183" s="308"/>
      <c r="O183" s="266"/>
      <c r="P183" s="267"/>
    </row>
    <row r="184" spans="3:16" x14ac:dyDescent="0.2">
      <c r="C184" s="265">
        <f t="shared" si="11"/>
        <v>164</v>
      </c>
      <c r="D184" s="35" t="s">
        <v>108</v>
      </c>
      <c r="E184" s="22">
        <f t="shared" si="15"/>
        <v>0</v>
      </c>
      <c r="F184" s="23">
        <f t="shared" si="13"/>
        <v>0</v>
      </c>
      <c r="G184" s="39"/>
      <c r="H184" s="40"/>
      <c r="I184" s="316"/>
      <c r="J184" s="317"/>
      <c r="K184" s="22"/>
      <c r="L184" s="23"/>
      <c r="M184" s="22"/>
      <c r="N184" s="308"/>
      <c r="O184" s="266"/>
      <c r="P184" s="267"/>
    </row>
    <row r="185" spans="3:16" ht="15" customHeight="1" thickBot="1" x14ac:dyDescent="0.25">
      <c r="C185" s="322">
        <f t="shared" si="11"/>
        <v>165</v>
      </c>
      <c r="D185" s="35" t="s">
        <v>152</v>
      </c>
      <c r="E185" s="39">
        <f t="shared" si="15"/>
        <v>0.183</v>
      </c>
      <c r="F185" s="23">
        <f t="shared" si="13"/>
        <v>0.18</v>
      </c>
      <c r="G185" s="39"/>
      <c r="H185" s="40"/>
      <c r="I185" s="39"/>
      <c r="J185" s="40"/>
      <c r="K185" s="39">
        <v>0.183</v>
      </c>
      <c r="L185" s="40">
        <v>0.18</v>
      </c>
      <c r="M185" s="318"/>
      <c r="N185" s="319"/>
      <c r="O185" s="320"/>
      <c r="P185" s="321"/>
    </row>
    <row r="186" spans="3:16" ht="13.5" customHeight="1" thickBot="1" x14ac:dyDescent="0.25">
      <c r="C186" s="328">
        <v>165</v>
      </c>
      <c r="D186" s="323" t="s">
        <v>290</v>
      </c>
      <c r="E186" s="324">
        <f t="shared" si="15"/>
        <v>10.084000000000005</v>
      </c>
      <c r="F186" s="405">
        <f t="shared" ref="F186:F187" si="16">+H186+J186+L186+N186</f>
        <v>-48.464680000000008</v>
      </c>
      <c r="G186" s="100">
        <f t="shared" ref="G186:N186" si="17">SUM(G156:G185)</f>
        <v>-15.380999999999995</v>
      </c>
      <c r="H186" s="389">
        <f t="shared" si="17"/>
        <v>-43.502680000000005</v>
      </c>
      <c r="I186" s="100">
        <f t="shared" si="17"/>
        <v>0</v>
      </c>
      <c r="J186" s="58">
        <f t="shared" si="17"/>
        <v>0</v>
      </c>
      <c r="K186" s="100">
        <f t="shared" si="17"/>
        <v>8.9649999999999999</v>
      </c>
      <c r="L186" s="325">
        <f t="shared" si="17"/>
        <v>-5.4620000000000006</v>
      </c>
      <c r="M186" s="100">
        <f t="shared" si="17"/>
        <v>16.5</v>
      </c>
      <c r="N186" s="58">
        <f t="shared" si="17"/>
        <v>0.5</v>
      </c>
      <c r="O186" s="326"/>
      <c r="P186" s="327"/>
    </row>
    <row r="187" spans="3:16" ht="13.5" thickBot="1" x14ac:dyDescent="0.25">
      <c r="C187" s="328">
        <f t="shared" si="11"/>
        <v>166</v>
      </c>
      <c r="D187" s="168" t="s">
        <v>39</v>
      </c>
      <c r="E187" s="329">
        <f>+G187+I187+K187+M187+O187</f>
        <v>1669.5770499999999</v>
      </c>
      <c r="F187" s="389">
        <f t="shared" si="16"/>
        <v>-3.932880000000015</v>
      </c>
      <c r="G187" s="329">
        <f>G155+G186</f>
        <v>750.99816999999996</v>
      </c>
      <c r="H187" s="389">
        <f>H155+H186</f>
        <v>-8.3556800000000138</v>
      </c>
      <c r="I187" s="329">
        <f>I155+I186</f>
        <v>868.07888000000003</v>
      </c>
      <c r="J187" s="58">
        <f>J155+J186</f>
        <v>7.3159999999999998</v>
      </c>
      <c r="K187" s="57">
        <f>K186+K155</f>
        <v>0</v>
      </c>
      <c r="L187" s="58">
        <f>L186+L155</f>
        <v>-14.3</v>
      </c>
      <c r="M187" s="57">
        <f>M155+M186</f>
        <v>50.5</v>
      </c>
      <c r="N187" s="383">
        <f>N155+N186</f>
        <v>11.4068</v>
      </c>
      <c r="O187" s="57">
        <f>O155+O186</f>
        <v>0</v>
      </c>
      <c r="P187" s="58"/>
    </row>
    <row r="188" spans="3:16" x14ac:dyDescent="0.2">
      <c r="C188" s="219"/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</row>
    <row r="189" spans="3:16" x14ac:dyDescent="0.2">
      <c r="C189" s="220"/>
      <c r="D189" s="170"/>
      <c r="E189" s="170"/>
      <c r="F189" s="170"/>
      <c r="G189" s="211"/>
      <c r="H189" s="170"/>
      <c r="I189" s="212"/>
      <c r="J189" s="170"/>
      <c r="K189" s="170"/>
      <c r="L189" s="170"/>
      <c r="M189" s="170"/>
      <c r="N189" s="170"/>
      <c r="O189" s="170"/>
      <c r="P189" s="170"/>
    </row>
    <row r="190" spans="3:16" x14ac:dyDescent="0.2">
      <c r="C190" s="220"/>
      <c r="D190" s="209" t="s">
        <v>593</v>
      </c>
      <c r="E190" s="170"/>
      <c r="F190" s="212"/>
      <c r="G190" s="170"/>
      <c r="H190" s="170"/>
      <c r="I190" s="170"/>
      <c r="J190" s="211"/>
      <c r="K190" s="170"/>
      <c r="L190" s="170"/>
      <c r="M190" s="170"/>
      <c r="N190" s="170"/>
      <c r="O190" s="170"/>
      <c r="P190" s="170"/>
    </row>
    <row r="191" spans="3:16" x14ac:dyDescent="0.2">
      <c r="C191" s="194"/>
      <c r="D191" s="213" t="s">
        <v>594</v>
      </c>
      <c r="E191" s="170"/>
      <c r="F191" s="170"/>
      <c r="G191" s="212"/>
      <c r="H191" s="170"/>
      <c r="I191" s="170"/>
      <c r="J191" s="170"/>
      <c r="K191" s="170"/>
      <c r="L191" s="170"/>
      <c r="M191" s="170"/>
      <c r="N191" s="170"/>
      <c r="O191" s="170"/>
      <c r="P191" s="170"/>
    </row>
    <row r="192" spans="3:16" x14ac:dyDescent="0.2">
      <c r="C192" s="194"/>
      <c r="D192" s="214" t="s">
        <v>595</v>
      </c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</row>
    <row r="193" spans="4:16" x14ac:dyDescent="0.2">
      <c r="D193" s="209" t="s">
        <v>596</v>
      </c>
      <c r="E193" s="170"/>
      <c r="F193" s="170"/>
      <c r="G193" s="211"/>
      <c r="H193" s="170"/>
      <c r="I193" s="170"/>
      <c r="J193" s="170"/>
      <c r="K193" s="170"/>
      <c r="L193" s="170"/>
      <c r="M193" s="170"/>
      <c r="N193" s="170"/>
      <c r="O193" s="170"/>
      <c r="P193" s="170"/>
    </row>
    <row r="194" spans="4:16" x14ac:dyDescent="0.2">
      <c r="D194" s="209" t="s">
        <v>597</v>
      </c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</row>
  </sheetData>
  <mergeCells count="14">
    <mergeCell ref="O15:P15"/>
    <mergeCell ref="C15:C16"/>
    <mergeCell ref="D15:D16"/>
    <mergeCell ref="E15:F15"/>
    <mergeCell ref="G2:H2"/>
    <mergeCell ref="D11:J11"/>
    <mergeCell ref="E12:H12"/>
    <mergeCell ref="G15:H15"/>
    <mergeCell ref="I15:J15"/>
    <mergeCell ref="J8:N8"/>
    <mergeCell ref="K9:M9"/>
    <mergeCell ref="K15:L15"/>
    <mergeCell ref="M15:N15"/>
    <mergeCell ref="I7:N7"/>
  </mergeCells>
  <pageMargins left="0.23622047244094491" right="0.23622047244094491" top="0.55118110236220474" bottom="0.19685039370078741" header="0.31496062992125984" footer="0.31496062992125984"/>
  <pageSetup paperSize="9" scale="75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47"/>
  <sheetViews>
    <sheetView tabSelected="1" topLeftCell="A4" zoomScale="96" zoomScaleNormal="96" workbookViewId="0">
      <pane xSplit="2" ySplit="12" topLeftCell="C220" activePane="bottomRight" state="frozen"/>
      <selection activeCell="A4" sqref="A4"/>
      <selection pane="topRight" activeCell="C4" sqref="C4"/>
      <selection pane="bottomLeft" activeCell="A16" sqref="A16"/>
      <selection pane="bottomRight" activeCell="S97" sqref="S97"/>
    </sheetView>
  </sheetViews>
  <sheetFormatPr defaultRowHeight="15" customHeight="1" x14ac:dyDescent="0.2"/>
  <cols>
    <col min="1" max="1" width="5.7109375" style="170" customWidth="1"/>
    <col min="2" max="2" width="58.140625" style="170" customWidth="1"/>
    <col min="3" max="3" width="12.7109375" style="170" customWidth="1"/>
    <col min="4" max="4" width="11.42578125" style="170" customWidth="1"/>
    <col min="5" max="5" width="10.5703125" style="170" customWidth="1"/>
    <col min="6" max="6" width="10.28515625" style="170" customWidth="1"/>
    <col min="7" max="7" width="11.7109375" style="170" customWidth="1"/>
    <col min="8" max="8" width="9" style="170" customWidth="1"/>
    <col min="9" max="9" width="9.42578125" style="170" customWidth="1"/>
    <col min="10" max="10" width="9.28515625" style="170" customWidth="1"/>
    <col min="11" max="11" width="8.85546875" style="170" customWidth="1"/>
    <col min="12" max="12" width="11.42578125" style="170" customWidth="1"/>
    <col min="13" max="13" width="9.5703125" style="170" bestFit="1" customWidth="1"/>
    <col min="14" max="14" width="11.28515625" style="170" customWidth="1"/>
    <col min="15" max="16384" width="9.140625" style="170"/>
  </cols>
  <sheetData>
    <row r="1" spans="1:14" ht="18.75" customHeight="1" x14ac:dyDescent="0.2"/>
    <row r="2" spans="1:14" ht="15" customHeight="1" x14ac:dyDescent="0.2">
      <c r="I2" s="170" t="s">
        <v>25</v>
      </c>
    </row>
    <row r="3" spans="1:14" ht="15" customHeight="1" x14ac:dyDescent="0.2">
      <c r="I3" s="170" t="s">
        <v>534</v>
      </c>
      <c r="J3" s="209"/>
      <c r="K3" s="209"/>
    </row>
    <row r="4" spans="1:14" ht="18.75" customHeight="1" x14ac:dyDescent="0.2">
      <c r="J4" s="209"/>
      <c r="K4" s="209"/>
    </row>
    <row r="5" spans="1:14" ht="15" customHeight="1" x14ac:dyDescent="0.2">
      <c r="H5" s="1096" t="s">
        <v>678</v>
      </c>
      <c r="I5" s="1107"/>
      <c r="J5" s="1107"/>
      <c r="K5" s="1107"/>
      <c r="L5" s="1107"/>
      <c r="M5" s="1107"/>
    </row>
    <row r="6" spans="1:14" ht="15" customHeight="1" x14ac:dyDescent="0.2">
      <c r="H6" s="1053"/>
      <c r="I6" s="1053"/>
      <c r="J6" s="1053"/>
      <c r="K6" s="1053"/>
      <c r="L6" s="1053"/>
      <c r="M6" s="1053"/>
    </row>
    <row r="7" spans="1:14" ht="15" customHeight="1" x14ac:dyDescent="0.2">
      <c r="H7" s="1053"/>
      <c r="I7" s="1053"/>
      <c r="J7" s="1053"/>
      <c r="K7" s="1053"/>
      <c r="L7" s="1053"/>
      <c r="M7" s="478"/>
    </row>
    <row r="8" spans="1:14" ht="15" customHeight="1" x14ac:dyDescent="0.25">
      <c r="B8" s="3" t="s">
        <v>458</v>
      </c>
      <c r="C8" s="3"/>
      <c r="D8" s="3"/>
      <c r="E8" s="3"/>
      <c r="F8" s="3"/>
      <c r="G8" s="3"/>
    </row>
    <row r="9" spans="1:14" ht="15" customHeight="1" x14ac:dyDescent="0.25">
      <c r="B9" s="3"/>
      <c r="C9" s="3"/>
      <c r="D9" s="3"/>
      <c r="E9" s="3"/>
      <c r="F9" s="3"/>
      <c r="G9" s="3"/>
    </row>
    <row r="10" spans="1:14" ht="14.25" customHeight="1" x14ac:dyDescent="0.2"/>
    <row r="13" spans="1:14" ht="15" customHeight="1" thickBot="1" x14ac:dyDescent="0.25">
      <c r="A13" s="478"/>
      <c r="B13" s="478"/>
      <c r="C13" s="478"/>
      <c r="D13" s="478"/>
      <c r="E13" s="478"/>
      <c r="F13" s="478"/>
      <c r="G13" s="478"/>
      <c r="H13" s="478"/>
      <c r="I13" s="479"/>
      <c r="J13" s="478"/>
      <c r="K13" s="478" t="s">
        <v>578</v>
      </c>
      <c r="L13" s="478"/>
    </row>
    <row r="14" spans="1:14" ht="15" customHeight="1" x14ac:dyDescent="0.2">
      <c r="A14" s="1103"/>
      <c r="B14" s="1105" t="s">
        <v>41</v>
      </c>
      <c r="C14" s="1101" t="s">
        <v>42</v>
      </c>
      <c r="D14" s="1102"/>
      <c r="E14" s="1101" t="s">
        <v>44</v>
      </c>
      <c r="F14" s="1102"/>
      <c r="G14" s="1101" t="s">
        <v>295</v>
      </c>
      <c r="H14" s="1102"/>
      <c r="I14" s="1101" t="s">
        <v>294</v>
      </c>
      <c r="J14" s="1102"/>
      <c r="K14" s="1101" t="s">
        <v>46</v>
      </c>
      <c r="L14" s="1108"/>
      <c r="M14" s="1101" t="s">
        <v>592</v>
      </c>
      <c r="N14" s="1109"/>
    </row>
    <row r="15" spans="1:14" ht="63.75" customHeight="1" thickBot="1" x14ac:dyDescent="0.25">
      <c r="A15" s="1104"/>
      <c r="B15" s="1106"/>
      <c r="C15" s="480" t="s">
        <v>42</v>
      </c>
      <c r="D15" s="481" t="s">
        <v>560</v>
      </c>
      <c r="E15" s="482" t="s">
        <v>42</v>
      </c>
      <c r="F15" s="483" t="s">
        <v>560</v>
      </c>
      <c r="G15" s="482" t="s">
        <v>42</v>
      </c>
      <c r="H15" s="483" t="s">
        <v>560</v>
      </c>
      <c r="I15" s="482" t="s">
        <v>42</v>
      </c>
      <c r="J15" s="483" t="s">
        <v>560</v>
      </c>
      <c r="K15" s="484" t="s">
        <v>42</v>
      </c>
      <c r="L15" s="485" t="s">
        <v>560</v>
      </c>
      <c r="M15" s="486" t="s">
        <v>42</v>
      </c>
      <c r="N15" s="487" t="s">
        <v>560</v>
      </c>
    </row>
    <row r="16" spans="1:14" ht="29.25" customHeight="1" thickBot="1" x14ac:dyDescent="0.25">
      <c r="A16" s="488">
        <v>1</v>
      </c>
      <c r="B16" s="213" t="s">
        <v>114</v>
      </c>
      <c r="C16" s="489">
        <f>E16+G16+I16+K16+M16</f>
        <v>132.14433000000002</v>
      </c>
      <c r="D16" s="490">
        <f t="shared" ref="C16:D18" si="0">F16+H16+J16+L16</f>
        <v>76.445999999999998</v>
      </c>
      <c r="E16" s="491">
        <f>E17+E19+E26+E29+E33+E37+E42+SUM(E45:E55)+E40</f>
        <v>126.28372000000002</v>
      </c>
      <c r="F16" s="492">
        <f>F17+F19+F26+F29+F33+F37+F42+SUM(F45:F55)</f>
        <v>69.13</v>
      </c>
      <c r="G16" s="491">
        <f>G19+G27+SUM(G45:G55)+G29</f>
        <v>5.8606100000000003</v>
      </c>
      <c r="H16" s="492">
        <f>H19+H27+SUM(H45:H55)</f>
        <v>7.3159999999999998</v>
      </c>
      <c r="I16" s="493"/>
      <c r="J16" s="490"/>
      <c r="K16" s="494">
        <f>K29+SUM(K46:K55)</f>
        <v>0</v>
      </c>
      <c r="L16" s="495"/>
      <c r="M16" s="496"/>
      <c r="N16" s="497"/>
    </row>
    <row r="17" spans="1:20" ht="15" customHeight="1" x14ac:dyDescent="0.2">
      <c r="A17" s="498">
        <f>A16+1</f>
        <v>2</v>
      </c>
      <c r="B17" s="499" t="s">
        <v>50</v>
      </c>
      <c r="C17" s="500">
        <f t="shared" si="0"/>
        <v>63</v>
      </c>
      <c r="D17" s="501">
        <f t="shared" si="0"/>
        <v>63</v>
      </c>
      <c r="E17" s="502">
        <f>E18</f>
        <v>63</v>
      </c>
      <c r="F17" s="503">
        <f>F18</f>
        <v>63</v>
      </c>
      <c r="G17" s="504"/>
      <c r="H17" s="505"/>
      <c r="I17" s="504"/>
      <c r="J17" s="505"/>
      <c r="K17" s="506"/>
      <c r="L17" s="507"/>
      <c r="M17" s="508"/>
      <c r="N17" s="509"/>
    </row>
    <row r="18" spans="1:20" ht="15" customHeight="1" x14ac:dyDescent="0.2">
      <c r="A18" s="498">
        <v>3</v>
      </c>
      <c r="B18" s="510" t="s">
        <v>52</v>
      </c>
      <c r="C18" s="511">
        <f t="shared" si="0"/>
        <v>63</v>
      </c>
      <c r="D18" s="512"/>
      <c r="E18" s="513">
        <v>63</v>
      </c>
      <c r="F18" s="514">
        <v>63</v>
      </c>
      <c r="G18" s="504"/>
      <c r="H18" s="505"/>
      <c r="I18" s="504"/>
      <c r="J18" s="505"/>
      <c r="K18" s="506"/>
      <c r="L18" s="507"/>
      <c r="M18" s="515"/>
      <c r="N18" s="516"/>
    </row>
    <row r="19" spans="1:20" ht="15" customHeight="1" x14ac:dyDescent="0.2">
      <c r="A19" s="498">
        <f t="shared" ref="A19:A70" si="1">A18+1</f>
        <v>4</v>
      </c>
      <c r="B19" s="517" t="s">
        <v>115</v>
      </c>
      <c r="C19" s="518">
        <f>E19+G19+I19+K19+M19</f>
        <v>84.744330000000005</v>
      </c>
      <c r="D19" s="519">
        <f>SUM(D20:D23)</f>
        <v>13.446</v>
      </c>
      <c r="E19" s="500">
        <f>SUM(E20:E25)</f>
        <v>78.883720000000011</v>
      </c>
      <c r="F19" s="520">
        <f>SUM(F20:F23)</f>
        <v>6.13</v>
      </c>
      <c r="G19" s="521">
        <f>G20+G21+G23+G22</f>
        <v>5.8606100000000003</v>
      </c>
      <c r="H19" s="522">
        <f>H20+H21+H23+H22</f>
        <v>7.3159999999999998</v>
      </c>
      <c r="I19" s="504"/>
      <c r="J19" s="505"/>
      <c r="K19" s="506"/>
      <c r="L19" s="507"/>
      <c r="M19" s="523"/>
      <c r="N19" s="516"/>
    </row>
    <row r="20" spans="1:20" ht="15" customHeight="1" x14ac:dyDescent="0.2">
      <c r="A20" s="498">
        <f t="shared" si="1"/>
        <v>5</v>
      </c>
      <c r="B20" s="510" t="s">
        <v>26</v>
      </c>
      <c r="C20" s="524">
        <f>E20+G20+I20+K20+M20</f>
        <v>100.64661000000001</v>
      </c>
      <c r="D20" s="512">
        <f>F20+H20+J20+L20</f>
        <v>7.63</v>
      </c>
      <c r="E20" s="525">
        <v>100.68600000000001</v>
      </c>
      <c r="F20" s="526">
        <v>6.13</v>
      </c>
      <c r="G20" s="527">
        <v>-3.9390000000000001E-2</v>
      </c>
      <c r="H20" s="528">
        <v>1.5</v>
      </c>
      <c r="I20" s="529"/>
      <c r="J20" s="530"/>
      <c r="K20" s="531"/>
      <c r="L20" s="532"/>
      <c r="M20" s="515"/>
      <c r="N20" s="516"/>
      <c r="O20" s="211"/>
    </row>
    <row r="21" spans="1:20" ht="15" customHeight="1" x14ac:dyDescent="0.2">
      <c r="A21" s="498">
        <f t="shared" si="1"/>
        <v>6</v>
      </c>
      <c r="B21" s="510" t="s">
        <v>54</v>
      </c>
      <c r="C21" s="511">
        <f t="shared" ref="C21:D31" si="2">E21+G21+I21+K21</f>
        <v>17</v>
      </c>
      <c r="D21" s="512"/>
      <c r="E21" s="533">
        <v>17</v>
      </c>
      <c r="F21" s="530"/>
      <c r="G21" s="529"/>
      <c r="H21" s="530"/>
      <c r="I21" s="529"/>
      <c r="J21" s="530"/>
      <c r="K21" s="531"/>
      <c r="L21" s="532"/>
      <c r="M21" s="515"/>
      <c r="N21" s="516"/>
    </row>
    <row r="22" spans="1:20" ht="15" customHeight="1" x14ac:dyDescent="0.2">
      <c r="A22" s="498">
        <f t="shared" si="1"/>
        <v>7</v>
      </c>
      <c r="B22" s="534" t="s">
        <v>51</v>
      </c>
      <c r="C22" s="535">
        <f t="shared" si="2"/>
        <v>5.9</v>
      </c>
      <c r="D22" s="536">
        <f t="shared" si="2"/>
        <v>5.8159999999999998</v>
      </c>
      <c r="E22" s="513"/>
      <c r="F22" s="514"/>
      <c r="G22" s="537">
        <v>5.9</v>
      </c>
      <c r="H22" s="538">
        <v>5.8159999999999998</v>
      </c>
      <c r="I22" s="529"/>
      <c r="J22" s="530"/>
      <c r="K22" s="531"/>
      <c r="L22" s="532"/>
      <c r="M22" s="515"/>
      <c r="N22" s="516"/>
    </row>
    <row r="23" spans="1:20" ht="15" customHeight="1" x14ac:dyDescent="0.2">
      <c r="A23" s="498">
        <f t="shared" si="1"/>
        <v>8</v>
      </c>
      <c r="B23" s="510" t="s">
        <v>588</v>
      </c>
      <c r="C23" s="524">
        <f t="shared" si="2"/>
        <v>-38.802280000000003</v>
      </c>
      <c r="D23" s="512"/>
      <c r="E23" s="524">
        <v>-38.802280000000003</v>
      </c>
      <c r="F23" s="530"/>
      <c r="G23" s="529"/>
      <c r="H23" s="530"/>
      <c r="I23" s="529"/>
      <c r="J23" s="530"/>
      <c r="K23" s="531"/>
      <c r="L23" s="532"/>
      <c r="M23" s="515"/>
      <c r="N23" s="516"/>
    </row>
    <row r="24" spans="1:20" ht="27" customHeight="1" x14ac:dyDescent="0.2">
      <c r="A24" s="498">
        <f t="shared" si="1"/>
        <v>9</v>
      </c>
      <c r="B24" s="539" t="s">
        <v>471</v>
      </c>
      <c r="C24" s="540">
        <f t="shared" si="2"/>
        <v>0</v>
      </c>
      <c r="D24" s="541"/>
      <c r="E24" s="542"/>
      <c r="F24" s="530"/>
      <c r="G24" s="529"/>
      <c r="H24" s="530"/>
      <c r="I24" s="529"/>
      <c r="J24" s="530"/>
      <c r="K24" s="531"/>
      <c r="L24" s="532"/>
      <c r="M24" s="515"/>
      <c r="N24" s="516"/>
    </row>
    <row r="25" spans="1:20" ht="16.5" customHeight="1" x14ac:dyDescent="0.2">
      <c r="A25" s="498">
        <f t="shared" si="1"/>
        <v>10</v>
      </c>
      <c r="B25" s="543" t="s">
        <v>590</v>
      </c>
      <c r="C25" s="540">
        <f>E25+G25+I25+K25+M25</f>
        <v>0</v>
      </c>
      <c r="D25" s="544"/>
      <c r="E25" s="545"/>
      <c r="F25" s="530"/>
      <c r="G25" s="529"/>
      <c r="H25" s="530"/>
      <c r="I25" s="529"/>
      <c r="J25" s="530"/>
      <c r="K25" s="531"/>
      <c r="L25" s="532"/>
      <c r="M25" s="542"/>
      <c r="N25" s="516"/>
    </row>
    <row r="26" spans="1:20" ht="15" customHeight="1" x14ac:dyDescent="0.2">
      <c r="A26" s="498">
        <f t="shared" si="1"/>
        <v>11</v>
      </c>
      <c r="B26" s="546" t="s">
        <v>119</v>
      </c>
      <c r="C26" s="547">
        <f t="shared" si="2"/>
        <v>0</v>
      </c>
      <c r="D26" s="548">
        <f>F26+H26+J26+L26</f>
        <v>0</v>
      </c>
      <c r="E26" s="549"/>
      <c r="F26" s="550"/>
      <c r="G26" s="511"/>
      <c r="H26" s="551"/>
      <c r="I26" s="511"/>
      <c r="J26" s="551"/>
      <c r="K26" s="552"/>
      <c r="L26" s="532"/>
      <c r="M26" s="515"/>
      <c r="N26" s="516"/>
    </row>
    <row r="27" spans="1:20" ht="15" customHeight="1" x14ac:dyDescent="0.2">
      <c r="A27" s="498">
        <f t="shared" si="1"/>
        <v>12</v>
      </c>
      <c r="B27" s="546" t="s">
        <v>120</v>
      </c>
      <c r="C27" s="547">
        <f t="shared" si="2"/>
        <v>0</v>
      </c>
      <c r="D27" s="548"/>
      <c r="E27" s="553"/>
      <c r="F27" s="554"/>
      <c r="G27" s="547">
        <f>G28</f>
        <v>0</v>
      </c>
      <c r="H27" s="551"/>
      <c r="I27" s="511"/>
      <c r="J27" s="551"/>
      <c r="K27" s="552"/>
      <c r="L27" s="532"/>
      <c r="M27" s="515"/>
      <c r="N27" s="516"/>
      <c r="T27" s="170" t="s">
        <v>443</v>
      </c>
    </row>
    <row r="28" spans="1:20" ht="15" customHeight="1" x14ac:dyDescent="0.2">
      <c r="A28" s="498">
        <f t="shared" si="1"/>
        <v>13</v>
      </c>
      <c r="B28" s="510" t="s">
        <v>62</v>
      </c>
      <c r="C28" s="511">
        <f t="shared" si="2"/>
        <v>0</v>
      </c>
      <c r="D28" s="548"/>
      <c r="E28" s="555"/>
      <c r="F28" s="550"/>
      <c r="G28" s="511"/>
      <c r="H28" s="551"/>
      <c r="I28" s="511"/>
      <c r="J28" s="551"/>
      <c r="K28" s="556"/>
      <c r="L28" s="532"/>
      <c r="M28" s="515"/>
      <c r="N28" s="516"/>
    </row>
    <row r="29" spans="1:20" ht="15" customHeight="1" x14ac:dyDescent="0.2">
      <c r="A29" s="498">
        <f t="shared" si="1"/>
        <v>14</v>
      </c>
      <c r="B29" s="546" t="s">
        <v>237</v>
      </c>
      <c r="C29" s="547">
        <f t="shared" si="2"/>
        <v>0</v>
      </c>
      <c r="D29" s="548"/>
      <c r="E29" s="547">
        <f>E30+E31+E32</f>
        <v>0</v>
      </c>
      <c r="F29" s="550"/>
      <c r="G29" s="547">
        <f>G30+G31+G32</f>
        <v>0</v>
      </c>
      <c r="H29" s="550"/>
      <c r="I29" s="547"/>
      <c r="J29" s="550"/>
      <c r="K29" s="557">
        <f>K32</f>
        <v>0</v>
      </c>
      <c r="L29" s="558"/>
      <c r="M29" s="515"/>
      <c r="N29" s="516"/>
    </row>
    <row r="30" spans="1:20" ht="15" customHeight="1" x14ac:dyDescent="0.2">
      <c r="A30" s="498">
        <f t="shared" si="1"/>
        <v>15</v>
      </c>
      <c r="B30" s="510" t="s">
        <v>238</v>
      </c>
      <c r="C30" s="511">
        <f t="shared" si="2"/>
        <v>0</v>
      </c>
      <c r="D30" s="512"/>
      <c r="E30" s="511"/>
      <c r="F30" s="559"/>
      <c r="G30" s="535"/>
      <c r="H30" s="551"/>
      <c r="I30" s="511"/>
      <c r="J30" s="551"/>
      <c r="K30" s="560"/>
      <c r="L30" s="532"/>
      <c r="M30" s="515"/>
      <c r="N30" s="516"/>
    </row>
    <row r="31" spans="1:20" ht="15" customHeight="1" x14ac:dyDescent="0.2">
      <c r="A31" s="498">
        <f t="shared" si="1"/>
        <v>16</v>
      </c>
      <c r="B31" s="543" t="s">
        <v>299</v>
      </c>
      <c r="C31" s="511">
        <f t="shared" si="2"/>
        <v>0</v>
      </c>
      <c r="D31" s="561"/>
      <c r="E31" s="542"/>
      <c r="F31" s="562"/>
      <c r="G31" s="535"/>
      <c r="H31" s="551"/>
      <c r="I31" s="511"/>
      <c r="J31" s="551"/>
      <c r="K31" s="560"/>
      <c r="L31" s="532"/>
      <c r="M31" s="515"/>
      <c r="N31" s="516"/>
    </row>
    <row r="32" spans="1:20" ht="15" customHeight="1" x14ac:dyDescent="0.2">
      <c r="A32" s="498">
        <f t="shared" si="1"/>
        <v>17</v>
      </c>
      <c r="B32" s="510" t="s">
        <v>239</v>
      </c>
      <c r="C32" s="511">
        <f t="shared" ref="C32:C70" si="3">E32+G32+I32+K32</f>
        <v>0</v>
      </c>
      <c r="D32" s="512"/>
      <c r="E32" s="511"/>
      <c r="F32" s="551"/>
      <c r="G32" s="535"/>
      <c r="H32" s="551"/>
      <c r="I32" s="511"/>
      <c r="J32" s="551"/>
      <c r="K32" s="552"/>
      <c r="L32" s="532"/>
      <c r="M32" s="515"/>
      <c r="N32" s="516"/>
    </row>
    <row r="33" spans="1:14" ht="14.25" customHeight="1" x14ac:dyDescent="0.2">
      <c r="A33" s="498">
        <f t="shared" si="1"/>
        <v>18</v>
      </c>
      <c r="B33" s="563" t="s">
        <v>508</v>
      </c>
      <c r="C33" s="547">
        <f t="shared" si="3"/>
        <v>-15.6</v>
      </c>
      <c r="D33" s="548"/>
      <c r="E33" s="547">
        <f>E34+E35+E36</f>
        <v>-15.6</v>
      </c>
      <c r="F33" s="550"/>
      <c r="G33" s="511"/>
      <c r="H33" s="551"/>
      <c r="I33" s="511"/>
      <c r="J33" s="551"/>
      <c r="K33" s="552"/>
      <c r="L33" s="532"/>
      <c r="M33" s="515"/>
      <c r="N33" s="516"/>
    </row>
    <row r="34" spans="1:14" ht="15" customHeight="1" x14ac:dyDescent="0.2">
      <c r="A34" s="498">
        <f t="shared" si="1"/>
        <v>19</v>
      </c>
      <c r="B34" s="564" t="s">
        <v>74</v>
      </c>
      <c r="C34" s="511">
        <f t="shared" si="3"/>
        <v>-15.6</v>
      </c>
      <c r="D34" s="512"/>
      <c r="E34" s="511">
        <v>-15.6</v>
      </c>
      <c r="F34" s="551"/>
      <c r="G34" s="511"/>
      <c r="H34" s="551"/>
      <c r="I34" s="511"/>
      <c r="J34" s="551"/>
      <c r="K34" s="552"/>
      <c r="L34" s="532"/>
      <c r="M34" s="515"/>
      <c r="N34" s="516"/>
    </row>
    <row r="35" spans="1:14" ht="26.25" customHeight="1" x14ac:dyDescent="0.2">
      <c r="A35" s="498">
        <f t="shared" si="1"/>
        <v>20</v>
      </c>
      <c r="B35" s="565" t="s">
        <v>241</v>
      </c>
      <c r="C35" s="511">
        <f t="shared" si="3"/>
        <v>0</v>
      </c>
      <c r="D35" s="512"/>
      <c r="E35" s="511"/>
      <c r="F35" s="551"/>
      <c r="G35" s="511"/>
      <c r="H35" s="551"/>
      <c r="I35" s="511"/>
      <c r="J35" s="551"/>
      <c r="K35" s="552"/>
      <c r="L35" s="532"/>
      <c r="M35" s="515"/>
      <c r="N35" s="516"/>
    </row>
    <row r="36" spans="1:14" ht="27" customHeight="1" x14ac:dyDescent="0.2">
      <c r="A36" s="498">
        <f t="shared" si="1"/>
        <v>21</v>
      </c>
      <c r="B36" s="543" t="s">
        <v>509</v>
      </c>
      <c r="C36" s="542">
        <f t="shared" si="3"/>
        <v>0</v>
      </c>
      <c r="D36" s="541"/>
      <c r="E36" s="542"/>
      <c r="F36" s="551"/>
      <c r="G36" s="511"/>
      <c r="H36" s="551"/>
      <c r="I36" s="511"/>
      <c r="J36" s="551"/>
      <c r="K36" s="552"/>
      <c r="L36" s="532"/>
      <c r="M36" s="515"/>
      <c r="N36" s="516"/>
    </row>
    <row r="37" spans="1:14" ht="15" customHeight="1" x14ac:dyDescent="0.2">
      <c r="A37" s="498">
        <f t="shared" si="1"/>
        <v>22</v>
      </c>
      <c r="B37" s="546" t="s">
        <v>129</v>
      </c>
      <c r="C37" s="547">
        <f t="shared" si="3"/>
        <v>0</v>
      </c>
      <c r="D37" s="512"/>
      <c r="E37" s="547">
        <f>E38+E39</f>
        <v>0</v>
      </c>
      <c r="F37" s="551"/>
      <c r="G37" s="511"/>
      <c r="H37" s="551"/>
      <c r="I37" s="511"/>
      <c r="J37" s="551"/>
      <c r="K37" s="552"/>
      <c r="L37" s="512"/>
      <c r="M37" s="542"/>
      <c r="N37" s="562"/>
    </row>
    <row r="38" spans="1:14" ht="26.25" customHeight="1" x14ac:dyDescent="0.2">
      <c r="A38" s="498">
        <f t="shared" si="1"/>
        <v>23</v>
      </c>
      <c r="B38" s="543" t="s">
        <v>505</v>
      </c>
      <c r="C38" s="511">
        <f t="shared" si="3"/>
        <v>0</v>
      </c>
      <c r="D38" s="512"/>
      <c r="E38" s="511"/>
      <c r="F38" s="551"/>
      <c r="G38" s="511"/>
      <c r="H38" s="551"/>
      <c r="I38" s="511"/>
      <c r="J38" s="551"/>
      <c r="K38" s="552"/>
      <c r="L38" s="512"/>
      <c r="M38" s="542"/>
      <c r="N38" s="562"/>
    </row>
    <row r="39" spans="1:14" ht="15" customHeight="1" x14ac:dyDescent="0.2">
      <c r="A39" s="498">
        <f t="shared" si="1"/>
        <v>24</v>
      </c>
      <c r="B39" s="566" t="s">
        <v>78</v>
      </c>
      <c r="C39" s="567">
        <f t="shared" si="3"/>
        <v>0</v>
      </c>
      <c r="D39" s="568"/>
      <c r="E39" s="567"/>
      <c r="F39" s="551"/>
      <c r="G39" s="511"/>
      <c r="H39" s="551"/>
      <c r="I39" s="511"/>
      <c r="J39" s="551"/>
      <c r="K39" s="552"/>
      <c r="L39" s="512"/>
      <c r="M39" s="542"/>
      <c r="N39" s="562"/>
    </row>
    <row r="40" spans="1:14" ht="15" customHeight="1" x14ac:dyDescent="0.2">
      <c r="A40" s="498">
        <f t="shared" si="1"/>
        <v>25</v>
      </c>
      <c r="B40" s="569" t="s">
        <v>264</v>
      </c>
      <c r="C40" s="567">
        <f t="shared" si="3"/>
        <v>0</v>
      </c>
      <c r="D40" s="541"/>
      <c r="E40" s="542"/>
      <c r="F40" s="570"/>
      <c r="G40" s="511"/>
      <c r="H40" s="551"/>
      <c r="I40" s="511"/>
      <c r="J40" s="551"/>
      <c r="K40" s="552"/>
      <c r="L40" s="512"/>
      <c r="M40" s="542"/>
      <c r="N40" s="562"/>
    </row>
    <row r="41" spans="1:14" ht="15" customHeight="1" x14ac:dyDescent="0.2">
      <c r="A41" s="498">
        <f t="shared" si="1"/>
        <v>26</v>
      </c>
      <c r="B41" s="543" t="s">
        <v>464</v>
      </c>
      <c r="C41" s="567">
        <f t="shared" si="3"/>
        <v>0</v>
      </c>
      <c r="D41" s="211"/>
      <c r="E41" s="571"/>
      <c r="F41" s="551"/>
      <c r="G41" s="511"/>
      <c r="H41" s="551"/>
      <c r="I41" s="511"/>
      <c r="J41" s="551"/>
      <c r="K41" s="552"/>
      <c r="L41" s="512"/>
      <c r="M41" s="542"/>
      <c r="N41" s="562"/>
    </row>
    <row r="42" spans="1:14" ht="15" customHeight="1" x14ac:dyDescent="0.2">
      <c r="A42" s="498">
        <f t="shared" si="1"/>
        <v>27</v>
      </c>
      <c r="B42" s="572" t="s">
        <v>291</v>
      </c>
      <c r="C42" s="573">
        <f t="shared" si="3"/>
        <v>0</v>
      </c>
      <c r="D42" s="574"/>
      <c r="E42" s="573">
        <f>E43+E44</f>
        <v>0</v>
      </c>
      <c r="F42" s="551"/>
      <c r="G42" s="511"/>
      <c r="H42" s="551"/>
      <c r="I42" s="511"/>
      <c r="J42" s="551"/>
      <c r="K42" s="552"/>
      <c r="L42" s="512"/>
      <c r="M42" s="542"/>
      <c r="N42" s="562"/>
    </row>
    <row r="43" spans="1:14" ht="15" customHeight="1" x14ac:dyDescent="0.2">
      <c r="A43" s="498">
        <f t="shared" si="1"/>
        <v>28</v>
      </c>
      <c r="B43" s="543" t="s">
        <v>262</v>
      </c>
      <c r="C43" s="542">
        <f t="shared" si="3"/>
        <v>0</v>
      </c>
      <c r="D43" s="574"/>
      <c r="E43" s="542"/>
      <c r="F43" s="551"/>
      <c r="G43" s="511"/>
      <c r="H43" s="551"/>
      <c r="I43" s="511"/>
      <c r="J43" s="551"/>
      <c r="K43" s="552"/>
      <c r="L43" s="512"/>
      <c r="M43" s="542"/>
      <c r="N43" s="562"/>
    </row>
    <row r="44" spans="1:14" ht="24.75" customHeight="1" x14ac:dyDescent="0.2">
      <c r="A44" s="498">
        <f t="shared" si="1"/>
        <v>29</v>
      </c>
      <c r="B44" s="543" t="s">
        <v>577</v>
      </c>
      <c r="C44" s="575">
        <f t="shared" si="3"/>
        <v>0</v>
      </c>
      <c r="D44" s="576"/>
      <c r="E44" s="577"/>
      <c r="F44" s="551"/>
      <c r="G44" s="511"/>
      <c r="H44" s="551"/>
      <c r="I44" s="511"/>
      <c r="J44" s="551"/>
      <c r="K44" s="552"/>
      <c r="L44" s="512"/>
      <c r="M44" s="542"/>
      <c r="N44" s="562"/>
    </row>
    <row r="45" spans="1:14" ht="15" customHeight="1" x14ac:dyDescent="0.2">
      <c r="A45" s="498">
        <f t="shared" si="1"/>
        <v>30</v>
      </c>
      <c r="B45" s="546" t="s">
        <v>1</v>
      </c>
      <c r="C45" s="547">
        <f t="shared" si="3"/>
        <v>0</v>
      </c>
      <c r="D45" s="548">
        <f t="shared" ref="D45:D59" si="4">F45+H45+J45+L45</f>
        <v>0</v>
      </c>
      <c r="E45" s="547"/>
      <c r="F45" s="578"/>
      <c r="G45" s="547"/>
      <c r="H45" s="578"/>
      <c r="I45" s="547"/>
      <c r="J45" s="550"/>
      <c r="K45" s="579"/>
      <c r="L45" s="548"/>
      <c r="M45" s="542"/>
      <c r="N45" s="562"/>
    </row>
    <row r="46" spans="1:14" ht="15" customHeight="1" x14ac:dyDescent="0.2">
      <c r="A46" s="498">
        <f t="shared" si="1"/>
        <v>31</v>
      </c>
      <c r="B46" s="546" t="s">
        <v>7</v>
      </c>
      <c r="C46" s="547">
        <f t="shared" si="3"/>
        <v>0</v>
      </c>
      <c r="D46" s="548"/>
      <c r="E46" s="547"/>
      <c r="F46" s="550"/>
      <c r="G46" s="547"/>
      <c r="H46" s="550"/>
      <c r="I46" s="547"/>
      <c r="J46" s="550"/>
      <c r="K46" s="579"/>
      <c r="L46" s="548"/>
      <c r="M46" s="542"/>
      <c r="N46" s="562"/>
    </row>
    <row r="47" spans="1:14" ht="15" customHeight="1" x14ac:dyDescent="0.2">
      <c r="A47" s="498">
        <f t="shared" si="1"/>
        <v>32</v>
      </c>
      <c r="B47" s="546" t="s">
        <v>8</v>
      </c>
      <c r="C47" s="547">
        <f t="shared" si="3"/>
        <v>0</v>
      </c>
      <c r="D47" s="548"/>
      <c r="E47" s="547"/>
      <c r="F47" s="550"/>
      <c r="G47" s="547"/>
      <c r="H47" s="550"/>
      <c r="I47" s="547"/>
      <c r="J47" s="550"/>
      <c r="K47" s="579"/>
      <c r="L47" s="548"/>
      <c r="M47" s="542"/>
      <c r="N47" s="562"/>
    </row>
    <row r="48" spans="1:14" ht="15" customHeight="1" x14ac:dyDescent="0.2">
      <c r="A48" s="498">
        <f t="shared" si="1"/>
        <v>33</v>
      </c>
      <c r="B48" s="546" t="s">
        <v>9</v>
      </c>
      <c r="C48" s="547">
        <f t="shared" si="3"/>
        <v>0</v>
      </c>
      <c r="D48" s="548"/>
      <c r="E48" s="547"/>
      <c r="F48" s="550"/>
      <c r="G48" s="547"/>
      <c r="H48" s="550"/>
      <c r="I48" s="547"/>
      <c r="J48" s="550"/>
      <c r="K48" s="579"/>
      <c r="L48" s="548"/>
      <c r="M48" s="542"/>
      <c r="N48" s="562"/>
    </row>
    <row r="49" spans="1:14" ht="15" customHeight="1" x14ac:dyDescent="0.2">
      <c r="A49" s="498">
        <f t="shared" si="1"/>
        <v>34</v>
      </c>
      <c r="B49" s="546" t="s">
        <v>10</v>
      </c>
      <c r="C49" s="547">
        <f t="shared" si="3"/>
        <v>0</v>
      </c>
      <c r="D49" s="548"/>
      <c r="E49" s="547"/>
      <c r="F49" s="550"/>
      <c r="G49" s="547"/>
      <c r="H49" s="550"/>
      <c r="I49" s="547"/>
      <c r="J49" s="550"/>
      <c r="K49" s="579"/>
      <c r="L49" s="548"/>
      <c r="M49" s="542"/>
      <c r="N49" s="562"/>
    </row>
    <row r="50" spans="1:14" ht="15" customHeight="1" x14ac:dyDescent="0.2">
      <c r="A50" s="498">
        <f t="shared" si="1"/>
        <v>35</v>
      </c>
      <c r="B50" s="546" t="s">
        <v>11</v>
      </c>
      <c r="C50" s="547">
        <f t="shared" si="3"/>
        <v>0</v>
      </c>
      <c r="D50" s="548"/>
      <c r="E50" s="547"/>
      <c r="F50" s="550"/>
      <c r="G50" s="547"/>
      <c r="H50" s="550"/>
      <c r="I50" s="547"/>
      <c r="J50" s="550"/>
      <c r="K50" s="579"/>
      <c r="L50" s="548"/>
      <c r="M50" s="542"/>
      <c r="N50" s="562"/>
    </row>
    <row r="51" spans="1:14" ht="15" customHeight="1" x14ac:dyDescent="0.2">
      <c r="A51" s="498">
        <f t="shared" si="1"/>
        <v>36</v>
      </c>
      <c r="B51" s="546" t="s">
        <v>12</v>
      </c>
      <c r="C51" s="547">
        <f t="shared" si="3"/>
        <v>0</v>
      </c>
      <c r="D51" s="548"/>
      <c r="E51" s="547"/>
      <c r="F51" s="550"/>
      <c r="G51" s="547"/>
      <c r="H51" s="550"/>
      <c r="I51" s="547"/>
      <c r="J51" s="550"/>
      <c r="K51" s="579"/>
      <c r="L51" s="548"/>
      <c r="M51" s="542"/>
      <c r="N51" s="562"/>
    </row>
    <row r="52" spans="1:14" ht="15" customHeight="1" x14ac:dyDescent="0.2">
      <c r="A52" s="498">
        <f t="shared" si="1"/>
        <v>37</v>
      </c>
      <c r="B52" s="546" t="s">
        <v>13</v>
      </c>
      <c r="C52" s="547">
        <f t="shared" si="3"/>
        <v>0</v>
      </c>
      <c r="D52" s="548"/>
      <c r="E52" s="547"/>
      <c r="F52" s="550"/>
      <c r="G52" s="547"/>
      <c r="H52" s="550"/>
      <c r="I52" s="547"/>
      <c r="J52" s="550"/>
      <c r="K52" s="579"/>
      <c r="L52" s="548"/>
      <c r="M52" s="542"/>
      <c r="N52" s="562"/>
    </row>
    <row r="53" spans="1:14" ht="15" customHeight="1" x14ac:dyDescent="0.2">
      <c r="A53" s="498">
        <f t="shared" si="1"/>
        <v>38</v>
      </c>
      <c r="B53" s="546" t="s">
        <v>14</v>
      </c>
      <c r="C53" s="547">
        <f t="shared" si="3"/>
        <v>0</v>
      </c>
      <c r="D53" s="548"/>
      <c r="E53" s="547"/>
      <c r="F53" s="550"/>
      <c r="G53" s="547"/>
      <c r="H53" s="550"/>
      <c r="I53" s="547"/>
      <c r="J53" s="550"/>
      <c r="K53" s="579"/>
      <c r="L53" s="548"/>
      <c r="M53" s="542"/>
      <c r="N53" s="562"/>
    </row>
    <row r="54" spans="1:14" ht="15" customHeight="1" x14ac:dyDescent="0.2">
      <c r="A54" s="498">
        <f t="shared" si="1"/>
        <v>39</v>
      </c>
      <c r="B54" s="546" t="s">
        <v>28</v>
      </c>
      <c r="C54" s="547">
        <f t="shared" si="3"/>
        <v>0</v>
      </c>
      <c r="D54" s="548"/>
      <c r="E54" s="547"/>
      <c r="F54" s="550"/>
      <c r="G54" s="547"/>
      <c r="H54" s="550"/>
      <c r="I54" s="547"/>
      <c r="J54" s="550"/>
      <c r="K54" s="579"/>
      <c r="L54" s="548"/>
      <c r="M54" s="542"/>
      <c r="N54" s="562"/>
    </row>
    <row r="55" spans="1:14" ht="15" customHeight="1" thickBot="1" x14ac:dyDescent="0.25">
      <c r="A55" s="580">
        <f t="shared" si="1"/>
        <v>40</v>
      </c>
      <c r="B55" s="581" t="s">
        <v>16</v>
      </c>
      <c r="C55" s="549">
        <f t="shared" si="3"/>
        <v>0</v>
      </c>
      <c r="D55" s="582"/>
      <c r="E55" s="583"/>
      <c r="F55" s="584"/>
      <c r="G55" s="549"/>
      <c r="H55" s="585"/>
      <c r="I55" s="586"/>
      <c r="J55" s="587"/>
      <c r="K55" s="588"/>
      <c r="L55" s="582"/>
      <c r="M55" s="589"/>
      <c r="N55" s="590"/>
    </row>
    <row r="56" spans="1:14" ht="28.5" customHeight="1" thickBot="1" x14ac:dyDescent="0.25">
      <c r="A56" s="488">
        <f t="shared" si="1"/>
        <v>41</v>
      </c>
      <c r="B56" s="591" t="s">
        <v>134</v>
      </c>
      <c r="C56" s="592">
        <f t="shared" si="3"/>
        <v>69.711500000000001</v>
      </c>
      <c r="D56" s="593">
        <f t="shared" si="4"/>
        <v>-39.285680000000006</v>
      </c>
      <c r="E56" s="594">
        <f t="shared" ref="E56:J56" si="5">E57+SUM(E72:E108)</f>
        <v>53.211500000000008</v>
      </c>
      <c r="F56" s="595">
        <f t="shared" si="5"/>
        <v>-25.485680000000006</v>
      </c>
      <c r="G56" s="596">
        <f t="shared" si="5"/>
        <v>0</v>
      </c>
      <c r="H56" s="597">
        <f t="shared" si="5"/>
        <v>0</v>
      </c>
      <c r="I56" s="592">
        <f t="shared" si="5"/>
        <v>0</v>
      </c>
      <c r="J56" s="598">
        <f t="shared" si="5"/>
        <v>-14.3</v>
      </c>
      <c r="K56" s="599">
        <f>SUM(K72:K108)</f>
        <v>16.5</v>
      </c>
      <c r="L56" s="600">
        <f>SUM(L72:L108)</f>
        <v>0.5</v>
      </c>
      <c r="M56" s="601"/>
      <c r="N56" s="602"/>
    </row>
    <row r="57" spans="1:14" ht="15" customHeight="1" x14ac:dyDescent="0.2">
      <c r="A57" s="498">
        <f t="shared" si="1"/>
        <v>42</v>
      </c>
      <c r="B57" s="603" t="s">
        <v>271</v>
      </c>
      <c r="C57" s="604">
        <f t="shared" si="3"/>
        <v>39.827500000000001</v>
      </c>
      <c r="D57" s="605">
        <f t="shared" si="4"/>
        <v>-8.8379999999999992</v>
      </c>
      <c r="E57" s="606">
        <f>SUM(E58:E71)</f>
        <v>48.792500000000004</v>
      </c>
      <c r="F57" s="519"/>
      <c r="G57" s="604">
        <f>SUM(G58:G70)</f>
        <v>0</v>
      </c>
      <c r="H57" s="605">
        <f>SUM(H58:H70)</f>
        <v>0</v>
      </c>
      <c r="I57" s="607">
        <f>SUM(I58:I62)</f>
        <v>-8.9649999999999999</v>
      </c>
      <c r="J57" s="608">
        <f>SUM(J58:J62)</f>
        <v>-8.8379999999999992</v>
      </c>
      <c r="K57" s="609"/>
      <c r="L57" s="610"/>
      <c r="M57" s="611"/>
      <c r="N57" s="612"/>
    </row>
    <row r="58" spans="1:14" ht="15" customHeight="1" x14ac:dyDescent="0.2">
      <c r="A58" s="498">
        <f t="shared" si="1"/>
        <v>43</v>
      </c>
      <c r="B58" s="613" t="s">
        <v>250</v>
      </c>
      <c r="C58" s="511">
        <f t="shared" si="3"/>
        <v>-8.9649999999999999</v>
      </c>
      <c r="D58" s="551">
        <f t="shared" si="4"/>
        <v>-8.8379999999999992</v>
      </c>
      <c r="E58" s="552"/>
      <c r="F58" s="512"/>
      <c r="G58" s="511"/>
      <c r="H58" s="551"/>
      <c r="I58" s="552">
        <v>-8.9649999999999999</v>
      </c>
      <c r="J58" s="512">
        <v>-8.8379999999999992</v>
      </c>
      <c r="K58" s="511"/>
      <c r="L58" s="551"/>
      <c r="M58" s="542"/>
      <c r="N58" s="562"/>
    </row>
    <row r="59" spans="1:14" ht="15" customHeight="1" x14ac:dyDescent="0.2">
      <c r="A59" s="498">
        <f t="shared" si="1"/>
        <v>44</v>
      </c>
      <c r="B59" s="614" t="s">
        <v>83</v>
      </c>
      <c r="C59" s="529">
        <f t="shared" si="3"/>
        <v>28.7925</v>
      </c>
      <c r="D59" s="551">
        <f t="shared" si="4"/>
        <v>0</v>
      </c>
      <c r="E59" s="531">
        <v>28.7925</v>
      </c>
      <c r="F59" s="512"/>
      <c r="G59" s="511"/>
      <c r="H59" s="551"/>
      <c r="I59" s="552"/>
      <c r="J59" s="512"/>
      <c r="K59" s="511"/>
      <c r="L59" s="551"/>
      <c r="M59" s="542"/>
      <c r="N59" s="562"/>
    </row>
    <row r="60" spans="1:14" ht="15" customHeight="1" x14ac:dyDescent="0.2">
      <c r="A60" s="498">
        <f t="shared" si="1"/>
        <v>45</v>
      </c>
      <c r="B60" s="614" t="s">
        <v>84</v>
      </c>
      <c r="C60" s="511">
        <f t="shared" si="3"/>
        <v>0</v>
      </c>
      <c r="D60" s="551"/>
      <c r="E60" s="552"/>
      <c r="F60" s="512"/>
      <c r="G60" s="511"/>
      <c r="H60" s="551"/>
      <c r="I60" s="552"/>
      <c r="J60" s="512"/>
      <c r="K60" s="511"/>
      <c r="L60" s="551"/>
      <c r="M60" s="542"/>
      <c r="N60" s="562"/>
    </row>
    <row r="61" spans="1:14" ht="15" customHeight="1" x14ac:dyDescent="0.2">
      <c r="A61" s="498">
        <f t="shared" si="1"/>
        <v>46</v>
      </c>
      <c r="B61" s="614" t="s">
        <v>87</v>
      </c>
      <c r="C61" s="511">
        <f t="shared" si="3"/>
        <v>0</v>
      </c>
      <c r="D61" s="551"/>
      <c r="E61" s="552"/>
      <c r="F61" s="512"/>
      <c r="G61" s="511"/>
      <c r="H61" s="551"/>
      <c r="I61" s="552"/>
      <c r="J61" s="512"/>
      <c r="K61" s="511"/>
      <c r="L61" s="551"/>
      <c r="M61" s="542"/>
      <c r="N61" s="562"/>
    </row>
    <row r="62" spans="1:14" ht="15" customHeight="1" x14ac:dyDescent="0.2">
      <c r="A62" s="498">
        <f t="shared" si="1"/>
        <v>47</v>
      </c>
      <c r="B62" s="614" t="s">
        <v>282</v>
      </c>
      <c r="C62" s="511">
        <f t="shared" si="3"/>
        <v>0</v>
      </c>
      <c r="D62" s="551"/>
      <c r="E62" s="552"/>
      <c r="F62" s="512"/>
      <c r="G62" s="511"/>
      <c r="H62" s="551"/>
      <c r="I62" s="552"/>
      <c r="J62" s="512"/>
      <c r="K62" s="511"/>
      <c r="L62" s="551"/>
      <c r="M62" s="542"/>
      <c r="N62" s="562"/>
    </row>
    <row r="63" spans="1:14" ht="15" customHeight="1" x14ac:dyDescent="0.2">
      <c r="A63" s="498">
        <f t="shared" si="1"/>
        <v>48</v>
      </c>
      <c r="B63" s="613" t="s">
        <v>86</v>
      </c>
      <c r="C63" s="511">
        <f t="shared" si="3"/>
        <v>0</v>
      </c>
      <c r="D63" s="551"/>
      <c r="E63" s="615"/>
      <c r="F63" s="512"/>
      <c r="G63" s="511"/>
      <c r="H63" s="551"/>
      <c r="I63" s="552"/>
      <c r="J63" s="512"/>
      <c r="K63" s="511"/>
      <c r="L63" s="551"/>
      <c r="M63" s="542"/>
      <c r="N63" s="562"/>
    </row>
    <row r="64" spans="1:14" ht="25.5" customHeight="1" x14ac:dyDescent="0.2">
      <c r="A64" s="498">
        <f t="shared" si="1"/>
        <v>49</v>
      </c>
      <c r="B64" s="616" t="s">
        <v>283</v>
      </c>
      <c r="C64" s="542">
        <f t="shared" si="3"/>
        <v>0</v>
      </c>
      <c r="D64" s="551"/>
      <c r="E64" s="615"/>
      <c r="F64" s="512"/>
      <c r="G64" s="511"/>
      <c r="H64" s="551"/>
      <c r="I64" s="552"/>
      <c r="J64" s="512"/>
      <c r="K64" s="511"/>
      <c r="L64" s="551"/>
      <c r="M64" s="542"/>
      <c r="N64" s="562"/>
    </row>
    <row r="65" spans="1:14" ht="15" customHeight="1" x14ac:dyDescent="0.2">
      <c r="A65" s="498">
        <f t="shared" si="1"/>
        <v>50</v>
      </c>
      <c r="B65" s="616" t="s">
        <v>232</v>
      </c>
      <c r="C65" s="542">
        <f t="shared" si="3"/>
        <v>20</v>
      </c>
      <c r="D65" s="551"/>
      <c r="E65" s="615">
        <v>20</v>
      </c>
      <c r="F65" s="512"/>
      <c r="G65" s="511"/>
      <c r="H65" s="551"/>
      <c r="I65" s="552"/>
      <c r="J65" s="512"/>
      <c r="K65" s="511"/>
      <c r="L65" s="551"/>
      <c r="M65" s="542"/>
      <c r="N65" s="562"/>
    </row>
    <row r="66" spans="1:14" ht="15" customHeight="1" x14ac:dyDescent="0.2">
      <c r="A66" s="498">
        <f t="shared" si="1"/>
        <v>51</v>
      </c>
      <c r="B66" s="616" t="s">
        <v>284</v>
      </c>
      <c r="C66" s="542">
        <f t="shared" si="3"/>
        <v>0</v>
      </c>
      <c r="D66" s="551"/>
      <c r="E66" s="615"/>
      <c r="F66" s="512"/>
      <c r="G66" s="511"/>
      <c r="H66" s="551"/>
      <c r="I66" s="552"/>
      <c r="J66" s="512"/>
      <c r="K66" s="511"/>
      <c r="L66" s="551"/>
      <c r="M66" s="542"/>
      <c r="N66" s="562"/>
    </row>
    <row r="67" spans="1:14" ht="27" customHeight="1" x14ac:dyDescent="0.2">
      <c r="A67" s="498">
        <f t="shared" si="1"/>
        <v>52</v>
      </c>
      <c r="B67" s="617" t="s">
        <v>285</v>
      </c>
      <c r="C67" s="589">
        <f t="shared" si="3"/>
        <v>0</v>
      </c>
      <c r="D67" s="551"/>
      <c r="E67" s="618"/>
      <c r="F67" s="619"/>
      <c r="G67" s="511"/>
      <c r="H67" s="551"/>
      <c r="I67" s="552"/>
      <c r="J67" s="512"/>
      <c r="K67" s="511"/>
      <c r="L67" s="551"/>
      <c r="M67" s="542"/>
      <c r="N67" s="562"/>
    </row>
    <row r="68" spans="1:14" ht="15" customHeight="1" x14ac:dyDescent="0.2">
      <c r="A68" s="498">
        <f t="shared" si="1"/>
        <v>53</v>
      </c>
      <c r="B68" s="616" t="s">
        <v>297</v>
      </c>
      <c r="C68" s="542">
        <f t="shared" si="3"/>
        <v>0</v>
      </c>
      <c r="D68" s="551"/>
      <c r="E68" s="615"/>
      <c r="F68" s="620"/>
      <c r="G68" s="511"/>
      <c r="H68" s="551"/>
      <c r="I68" s="552"/>
      <c r="J68" s="512"/>
      <c r="K68" s="511"/>
      <c r="L68" s="551"/>
      <c r="M68" s="542"/>
      <c r="N68" s="562"/>
    </row>
    <row r="69" spans="1:14" ht="15" customHeight="1" x14ac:dyDescent="0.2">
      <c r="A69" s="498">
        <f t="shared" si="1"/>
        <v>54</v>
      </c>
      <c r="B69" s="621" t="s">
        <v>300</v>
      </c>
      <c r="C69" s="622">
        <f t="shared" si="3"/>
        <v>0</v>
      </c>
      <c r="D69" s="590"/>
      <c r="E69" s="623"/>
      <c r="F69" s="624"/>
      <c r="G69" s="567"/>
      <c r="H69" s="625"/>
      <c r="I69" s="556"/>
      <c r="J69" s="568"/>
      <c r="K69" s="567"/>
      <c r="L69" s="625"/>
      <c r="M69" s="542"/>
      <c r="N69" s="562"/>
    </row>
    <row r="70" spans="1:14" ht="38.25" customHeight="1" x14ac:dyDescent="0.2">
      <c r="A70" s="498">
        <f t="shared" si="1"/>
        <v>55</v>
      </c>
      <c r="B70" s="616" t="s">
        <v>584</v>
      </c>
      <c r="C70" s="542">
        <f t="shared" si="3"/>
        <v>0</v>
      </c>
      <c r="D70" s="562"/>
      <c r="E70" s="615"/>
      <c r="F70" s="541"/>
      <c r="G70" s="542"/>
      <c r="H70" s="562"/>
      <c r="I70" s="615"/>
      <c r="J70" s="541"/>
      <c r="K70" s="542"/>
      <c r="L70" s="562"/>
      <c r="M70" s="542"/>
      <c r="N70" s="562"/>
    </row>
    <row r="71" spans="1:14" ht="30.75" customHeight="1" x14ac:dyDescent="0.2">
      <c r="A71" s="498">
        <f>A70+1</f>
        <v>56</v>
      </c>
      <c r="B71" s="626" t="s">
        <v>454</v>
      </c>
      <c r="C71" s="542"/>
      <c r="D71" s="562"/>
      <c r="E71" s="627"/>
      <c r="F71" s="541"/>
      <c r="G71" s="611"/>
      <c r="H71" s="612"/>
      <c r="I71" s="628"/>
      <c r="J71" s="629"/>
      <c r="K71" s="542"/>
      <c r="L71" s="630"/>
      <c r="M71" s="542"/>
      <c r="N71" s="562"/>
    </row>
    <row r="72" spans="1:14" ht="15" customHeight="1" x14ac:dyDescent="0.2">
      <c r="A72" s="498">
        <f t="shared" ref="A72:A133" si="6">A71+1</f>
        <v>57</v>
      </c>
      <c r="B72" s="603" t="s">
        <v>276</v>
      </c>
      <c r="C72" s="500">
        <f t="shared" ref="C72:C84" si="7">+E72+G72+I72+K72</f>
        <v>6.35</v>
      </c>
      <c r="D72" s="520">
        <f t="shared" ref="D72:D84" si="8">+F72+H72+J72+L72</f>
        <v>0</v>
      </c>
      <c r="E72" s="606">
        <v>6.35</v>
      </c>
      <c r="F72" s="631"/>
      <c r="G72" s="632"/>
      <c r="H72" s="633"/>
      <c r="I72" s="634"/>
      <c r="J72" s="633"/>
      <c r="K72" s="500"/>
      <c r="L72" s="520"/>
      <c r="M72" s="515"/>
      <c r="N72" s="516"/>
    </row>
    <row r="73" spans="1:14" ht="15" customHeight="1" x14ac:dyDescent="0.2">
      <c r="A73" s="498">
        <f t="shared" si="6"/>
        <v>58</v>
      </c>
      <c r="B73" s="635" t="s">
        <v>277</v>
      </c>
      <c r="C73" s="547">
        <f t="shared" si="7"/>
        <v>7.2149999999999999</v>
      </c>
      <c r="D73" s="550">
        <f t="shared" si="8"/>
        <v>0</v>
      </c>
      <c r="E73" s="579">
        <v>7.2149999999999999</v>
      </c>
      <c r="F73" s="574"/>
      <c r="G73" s="553"/>
      <c r="H73" s="636"/>
      <c r="I73" s="557"/>
      <c r="J73" s="578"/>
      <c r="K73" s="547"/>
      <c r="L73" s="550"/>
      <c r="M73" s="515"/>
      <c r="N73" s="516"/>
    </row>
    <row r="74" spans="1:14" ht="15" customHeight="1" x14ac:dyDescent="0.2">
      <c r="A74" s="498">
        <f t="shared" si="6"/>
        <v>59</v>
      </c>
      <c r="B74" s="635" t="s">
        <v>278</v>
      </c>
      <c r="C74" s="547">
        <f t="shared" si="7"/>
        <v>0</v>
      </c>
      <c r="D74" s="550">
        <f t="shared" si="8"/>
        <v>0</v>
      </c>
      <c r="E74" s="579"/>
      <c r="F74" s="574"/>
      <c r="G74" s="553"/>
      <c r="H74" s="636"/>
      <c r="I74" s="557"/>
      <c r="J74" s="578"/>
      <c r="K74" s="547"/>
      <c r="L74" s="550"/>
      <c r="M74" s="515"/>
      <c r="N74" s="516"/>
    </row>
    <row r="75" spans="1:14" ht="15" customHeight="1" x14ac:dyDescent="0.2">
      <c r="A75" s="498">
        <f t="shared" si="6"/>
        <v>60</v>
      </c>
      <c r="B75" s="635" t="s">
        <v>279</v>
      </c>
      <c r="C75" s="547">
        <f t="shared" si="7"/>
        <v>0</v>
      </c>
      <c r="D75" s="550">
        <f t="shared" si="8"/>
        <v>0</v>
      </c>
      <c r="E75" s="579"/>
      <c r="F75" s="574"/>
      <c r="G75" s="553"/>
      <c r="H75" s="636"/>
      <c r="I75" s="557"/>
      <c r="J75" s="574"/>
      <c r="K75" s="547"/>
      <c r="L75" s="550"/>
      <c r="M75" s="515"/>
      <c r="N75" s="516"/>
    </row>
    <row r="76" spans="1:14" ht="15" customHeight="1" x14ac:dyDescent="0.2">
      <c r="A76" s="498">
        <f t="shared" si="6"/>
        <v>61</v>
      </c>
      <c r="B76" s="635" t="s">
        <v>280</v>
      </c>
      <c r="C76" s="547">
        <f t="shared" si="7"/>
        <v>0</v>
      </c>
      <c r="D76" s="550">
        <f t="shared" si="8"/>
        <v>0</v>
      </c>
      <c r="E76" s="579"/>
      <c r="F76" s="574"/>
      <c r="G76" s="547"/>
      <c r="H76" s="550"/>
      <c r="I76" s="579"/>
      <c r="J76" s="548"/>
      <c r="K76" s="547"/>
      <c r="L76" s="550"/>
      <c r="M76" s="515"/>
      <c r="N76" s="516"/>
    </row>
    <row r="77" spans="1:14" ht="15" customHeight="1" x14ac:dyDescent="0.2">
      <c r="A77" s="498">
        <f t="shared" si="6"/>
        <v>62</v>
      </c>
      <c r="B77" s="635" t="s">
        <v>281</v>
      </c>
      <c r="C77" s="547">
        <f t="shared" si="7"/>
        <v>0.67</v>
      </c>
      <c r="D77" s="550">
        <f t="shared" si="8"/>
        <v>0</v>
      </c>
      <c r="E77" s="579">
        <v>0.67</v>
      </c>
      <c r="F77" s="548"/>
      <c r="G77" s="511"/>
      <c r="H77" s="551"/>
      <c r="I77" s="579"/>
      <c r="J77" s="548"/>
      <c r="K77" s="547"/>
      <c r="L77" s="550"/>
      <c r="M77" s="515"/>
      <c r="N77" s="516"/>
    </row>
    <row r="78" spans="1:14" ht="15" customHeight="1" x14ac:dyDescent="0.2">
      <c r="A78" s="498">
        <f t="shared" si="6"/>
        <v>63</v>
      </c>
      <c r="B78" s="635" t="s">
        <v>18</v>
      </c>
      <c r="C78" s="547">
        <f t="shared" si="7"/>
        <v>0.72399999999999998</v>
      </c>
      <c r="D78" s="550">
        <f t="shared" si="8"/>
        <v>0.71399999999999997</v>
      </c>
      <c r="E78" s="579"/>
      <c r="F78" s="548"/>
      <c r="G78" s="547"/>
      <c r="H78" s="550"/>
      <c r="I78" s="557">
        <v>0.72399999999999998</v>
      </c>
      <c r="J78" s="574">
        <v>0.71399999999999997</v>
      </c>
      <c r="K78" s="547"/>
      <c r="L78" s="550"/>
      <c r="M78" s="515"/>
      <c r="N78" s="516"/>
    </row>
    <row r="79" spans="1:14" ht="15" customHeight="1" x14ac:dyDescent="0.2">
      <c r="A79" s="498">
        <f t="shared" si="6"/>
        <v>64</v>
      </c>
      <c r="B79" s="635" t="s">
        <v>251</v>
      </c>
      <c r="C79" s="547">
        <f t="shared" si="7"/>
        <v>0</v>
      </c>
      <c r="D79" s="550">
        <f t="shared" si="8"/>
        <v>0</v>
      </c>
      <c r="E79" s="579"/>
      <c r="F79" s="548"/>
      <c r="G79" s="511"/>
      <c r="H79" s="551"/>
      <c r="I79" s="579"/>
      <c r="J79" s="548"/>
      <c r="K79" s="547"/>
      <c r="L79" s="550"/>
      <c r="M79" s="515"/>
      <c r="N79" s="516"/>
    </row>
    <row r="80" spans="1:14" ht="15" customHeight="1" x14ac:dyDescent="0.2">
      <c r="A80" s="498">
        <f t="shared" si="6"/>
        <v>65</v>
      </c>
      <c r="B80" s="635" t="s">
        <v>286</v>
      </c>
      <c r="C80" s="547">
        <f t="shared" si="7"/>
        <v>14.401</v>
      </c>
      <c r="D80" s="550">
        <f t="shared" si="8"/>
        <v>3.3499999999999996</v>
      </c>
      <c r="E80" s="637">
        <v>10.8</v>
      </c>
      <c r="F80" s="638">
        <v>-0.2</v>
      </c>
      <c r="G80" s="547"/>
      <c r="H80" s="550"/>
      <c r="I80" s="557">
        <v>3.601</v>
      </c>
      <c r="J80" s="574">
        <v>3.55</v>
      </c>
      <c r="K80" s="547"/>
      <c r="L80" s="550"/>
      <c r="M80" s="515"/>
      <c r="N80" s="516"/>
    </row>
    <row r="81" spans="1:14" ht="15" customHeight="1" x14ac:dyDescent="0.2">
      <c r="A81" s="498">
        <f t="shared" si="6"/>
        <v>66</v>
      </c>
      <c r="B81" s="639" t="s">
        <v>293</v>
      </c>
      <c r="C81" s="547">
        <f t="shared" si="7"/>
        <v>0</v>
      </c>
      <c r="D81" s="550">
        <f t="shared" si="8"/>
        <v>-4.8</v>
      </c>
      <c r="E81" s="579"/>
      <c r="F81" s="548"/>
      <c r="G81" s="547"/>
      <c r="H81" s="550"/>
      <c r="I81" s="579"/>
      <c r="J81" s="548">
        <v>-4.8</v>
      </c>
      <c r="K81" s="547"/>
      <c r="L81" s="550"/>
      <c r="M81" s="515"/>
      <c r="N81" s="516"/>
    </row>
    <row r="82" spans="1:14" ht="27.75" customHeight="1" x14ac:dyDescent="0.2">
      <c r="A82" s="498">
        <f t="shared" si="6"/>
        <v>67</v>
      </c>
      <c r="B82" s="639" t="s">
        <v>292</v>
      </c>
      <c r="C82" s="547">
        <f t="shared" si="7"/>
        <v>0</v>
      </c>
      <c r="D82" s="550">
        <f t="shared" si="8"/>
        <v>0</v>
      </c>
      <c r="E82" s="579"/>
      <c r="F82" s="548"/>
      <c r="G82" s="547"/>
      <c r="H82" s="550"/>
      <c r="I82" s="579"/>
      <c r="J82" s="548"/>
      <c r="K82" s="547"/>
      <c r="L82" s="550"/>
      <c r="M82" s="515"/>
      <c r="N82" s="516"/>
    </row>
    <row r="83" spans="1:14" ht="15" customHeight="1" x14ac:dyDescent="0.2">
      <c r="A83" s="498">
        <f t="shared" si="6"/>
        <v>68</v>
      </c>
      <c r="B83" s="635" t="s">
        <v>101</v>
      </c>
      <c r="C83" s="547">
        <f t="shared" si="7"/>
        <v>11.329000000000001</v>
      </c>
      <c r="D83" s="550">
        <f t="shared" si="8"/>
        <v>-4.8899999999999997</v>
      </c>
      <c r="E83" s="579"/>
      <c r="F83" s="548">
        <v>-1.2</v>
      </c>
      <c r="G83" s="553"/>
      <c r="H83" s="636"/>
      <c r="I83" s="557">
        <v>1.329</v>
      </c>
      <c r="J83" s="574">
        <v>-3.69</v>
      </c>
      <c r="K83" s="547">
        <v>10</v>
      </c>
      <c r="L83" s="550"/>
      <c r="M83" s="515"/>
      <c r="N83" s="516"/>
    </row>
    <row r="84" spans="1:14" ht="15" customHeight="1" x14ac:dyDescent="0.2">
      <c r="A84" s="640">
        <f t="shared" si="6"/>
        <v>69</v>
      </c>
      <c r="B84" s="635" t="s">
        <v>20</v>
      </c>
      <c r="C84" s="547">
        <f t="shared" si="7"/>
        <v>4.4770000000000003</v>
      </c>
      <c r="D84" s="550">
        <f t="shared" si="8"/>
        <v>-3.33</v>
      </c>
      <c r="E84" s="579"/>
      <c r="F84" s="548"/>
      <c r="G84" s="553"/>
      <c r="H84" s="636"/>
      <c r="I84" s="557">
        <v>0.47699999999999998</v>
      </c>
      <c r="J84" s="574">
        <v>-3.33</v>
      </c>
      <c r="K84" s="547">
        <v>4</v>
      </c>
      <c r="L84" s="550"/>
      <c r="M84" s="515"/>
      <c r="N84" s="516"/>
    </row>
    <row r="85" spans="1:14" ht="15" customHeight="1" x14ac:dyDescent="0.2">
      <c r="A85" s="498">
        <f t="shared" si="6"/>
        <v>70</v>
      </c>
      <c r="B85" s="635" t="s">
        <v>147</v>
      </c>
      <c r="C85" s="547">
        <f>E85+G85+I85+K85</f>
        <v>2.5</v>
      </c>
      <c r="D85" s="550">
        <f>F85+H85+J85+L85</f>
        <v>-9.9999999999999978E-2</v>
      </c>
      <c r="E85" s="579"/>
      <c r="F85" s="548">
        <v>-0.6</v>
      </c>
      <c r="G85" s="547"/>
      <c r="H85" s="550"/>
      <c r="I85" s="579"/>
      <c r="J85" s="548"/>
      <c r="K85" s="547">
        <v>2.5</v>
      </c>
      <c r="L85" s="550">
        <v>0.5</v>
      </c>
      <c r="M85" s="515"/>
      <c r="N85" s="516"/>
    </row>
    <row r="86" spans="1:14" ht="15" customHeight="1" x14ac:dyDescent="0.2">
      <c r="A86" s="498">
        <f t="shared" si="6"/>
        <v>71</v>
      </c>
      <c r="B86" s="635" t="s">
        <v>21</v>
      </c>
      <c r="C86" s="518">
        <f t="shared" ref="C86:D89" si="9">+E86+G86+I86+K86</f>
        <v>30.881440000000001</v>
      </c>
      <c r="D86" s="550">
        <f t="shared" si="9"/>
        <v>2.67</v>
      </c>
      <c r="E86" s="641">
        <v>30.01444</v>
      </c>
      <c r="F86" s="574">
        <v>1.8149999999999999</v>
      </c>
      <c r="G86" s="553"/>
      <c r="H86" s="636"/>
      <c r="I86" s="579">
        <v>0.86699999999999999</v>
      </c>
      <c r="J86" s="578">
        <v>0.85499999999999998</v>
      </c>
      <c r="K86" s="547"/>
      <c r="L86" s="550"/>
      <c r="M86" s="515"/>
      <c r="N86" s="516"/>
    </row>
    <row r="87" spans="1:14" ht="15" customHeight="1" x14ac:dyDescent="0.2">
      <c r="A87" s="640">
        <f t="shared" si="6"/>
        <v>72</v>
      </c>
      <c r="B87" s="635" t="s">
        <v>252</v>
      </c>
      <c r="C87" s="518">
        <f t="shared" si="9"/>
        <v>-81.914439999999999</v>
      </c>
      <c r="D87" s="642">
        <f t="shared" si="9"/>
        <v>-42.549680000000002</v>
      </c>
      <c r="E87" s="643">
        <v>-81.914439999999999</v>
      </c>
      <c r="F87" s="644">
        <v>-42.549680000000002</v>
      </c>
      <c r="G87" s="573"/>
      <c r="H87" s="645"/>
      <c r="I87" s="641"/>
      <c r="J87" s="646"/>
      <c r="K87" s="547"/>
      <c r="L87" s="550"/>
      <c r="M87" s="515"/>
      <c r="N87" s="516"/>
    </row>
    <row r="88" spans="1:14" ht="15" customHeight="1" x14ac:dyDescent="0.2">
      <c r="A88" s="498">
        <f t="shared" si="6"/>
        <v>73</v>
      </c>
      <c r="B88" s="635" t="s">
        <v>148</v>
      </c>
      <c r="C88" s="547">
        <f t="shared" si="9"/>
        <v>0</v>
      </c>
      <c r="D88" s="550">
        <f t="shared" si="9"/>
        <v>0</v>
      </c>
      <c r="E88" s="579"/>
      <c r="F88" s="574"/>
      <c r="G88" s="547"/>
      <c r="H88" s="550"/>
      <c r="I88" s="579"/>
      <c r="J88" s="578"/>
      <c r="K88" s="547"/>
      <c r="L88" s="550"/>
      <c r="M88" s="515"/>
      <c r="N88" s="516"/>
    </row>
    <row r="89" spans="1:14" ht="15" customHeight="1" x14ac:dyDescent="0.2">
      <c r="A89" s="498">
        <f t="shared" si="6"/>
        <v>74</v>
      </c>
      <c r="B89" s="647" t="s">
        <v>104</v>
      </c>
      <c r="C89" s="547">
        <f t="shared" si="9"/>
        <v>0</v>
      </c>
      <c r="D89" s="550">
        <f t="shared" si="9"/>
        <v>0</v>
      </c>
      <c r="E89" s="579"/>
      <c r="F89" s="574"/>
      <c r="G89" s="547"/>
      <c r="H89" s="550"/>
      <c r="I89" s="579"/>
      <c r="J89" s="548"/>
      <c r="K89" s="547"/>
      <c r="L89" s="550"/>
      <c r="M89" s="515"/>
      <c r="N89" s="516"/>
    </row>
    <row r="90" spans="1:14" ht="15" customHeight="1" x14ac:dyDescent="0.2">
      <c r="A90" s="498">
        <f t="shared" si="6"/>
        <v>75</v>
      </c>
      <c r="B90" s="635" t="s">
        <v>22</v>
      </c>
      <c r="C90" s="547">
        <f>E90+G90+I90+K90</f>
        <v>0.83499999999999996</v>
      </c>
      <c r="D90" s="550">
        <f>F90+H90+J90+L90</f>
        <v>0.82299999999999995</v>
      </c>
      <c r="E90" s="579"/>
      <c r="F90" s="574"/>
      <c r="G90" s="542"/>
      <c r="H90" s="562"/>
      <c r="I90" s="557">
        <v>0.83499999999999996</v>
      </c>
      <c r="J90" s="578">
        <v>0.82299999999999995</v>
      </c>
      <c r="K90" s="547"/>
      <c r="L90" s="550"/>
      <c r="M90" s="515"/>
      <c r="N90" s="516"/>
    </row>
    <row r="91" spans="1:14" ht="15" customHeight="1" x14ac:dyDescent="0.2">
      <c r="A91" s="498">
        <f t="shared" si="6"/>
        <v>76</v>
      </c>
      <c r="B91" s="635" t="s">
        <v>253</v>
      </c>
      <c r="C91" s="547">
        <f>+E91+G91+I91+K91</f>
        <v>0</v>
      </c>
      <c r="D91" s="550">
        <f>+F91+H91+J91+L91</f>
        <v>0</v>
      </c>
      <c r="E91" s="579"/>
      <c r="F91" s="574"/>
      <c r="G91" s="553"/>
      <c r="H91" s="636"/>
      <c r="I91" s="557"/>
      <c r="J91" s="578"/>
      <c r="K91" s="547"/>
      <c r="L91" s="550"/>
      <c r="M91" s="515"/>
      <c r="N91" s="516"/>
    </row>
    <row r="92" spans="1:14" ht="15" customHeight="1" x14ac:dyDescent="0.2">
      <c r="A92" s="498">
        <f t="shared" si="6"/>
        <v>77</v>
      </c>
      <c r="B92" s="635" t="s">
        <v>150</v>
      </c>
      <c r="C92" s="547">
        <f>E92+G92+I92+K92</f>
        <v>0</v>
      </c>
      <c r="D92" s="550">
        <f>F92+H92+J92+L92</f>
        <v>0</v>
      </c>
      <c r="E92" s="579"/>
      <c r="F92" s="574"/>
      <c r="G92" s="542"/>
      <c r="H92" s="562"/>
      <c r="I92" s="557"/>
      <c r="J92" s="574"/>
      <c r="K92" s="547"/>
      <c r="L92" s="550"/>
      <c r="M92" s="515"/>
      <c r="N92" s="516"/>
    </row>
    <row r="93" spans="1:14" ht="15" customHeight="1" x14ac:dyDescent="0.2">
      <c r="A93" s="498">
        <f t="shared" si="6"/>
        <v>78</v>
      </c>
      <c r="B93" s="635" t="s">
        <v>106</v>
      </c>
      <c r="C93" s="547">
        <f t="shared" ref="C93:C101" si="10">+E93+G93+I93+K93</f>
        <v>0.61499999999999999</v>
      </c>
      <c r="D93" s="550">
        <f t="shared" ref="D93:D101" si="11">+F93+H93+J93+L93</f>
        <v>-0.59399999999999997</v>
      </c>
      <c r="E93" s="579"/>
      <c r="F93" s="548">
        <v>-0.5</v>
      </c>
      <c r="G93" s="542"/>
      <c r="H93" s="562"/>
      <c r="I93" s="557">
        <v>0.61499999999999999</v>
      </c>
      <c r="J93" s="574">
        <v>-9.4E-2</v>
      </c>
      <c r="K93" s="547"/>
      <c r="L93" s="550"/>
      <c r="M93" s="515"/>
      <c r="N93" s="516"/>
    </row>
    <row r="94" spans="1:14" ht="15" customHeight="1" x14ac:dyDescent="0.2">
      <c r="A94" s="498">
        <f t="shared" si="6"/>
        <v>79</v>
      </c>
      <c r="B94" s="635" t="s">
        <v>34</v>
      </c>
      <c r="C94" s="547">
        <f t="shared" si="10"/>
        <v>0.24399999999999999</v>
      </c>
      <c r="D94" s="550">
        <f t="shared" si="11"/>
        <v>0.24099999999999999</v>
      </c>
      <c r="E94" s="579"/>
      <c r="F94" s="548"/>
      <c r="G94" s="553"/>
      <c r="H94" s="636"/>
      <c r="I94" s="579">
        <v>0.24399999999999999</v>
      </c>
      <c r="J94" s="548">
        <v>0.24099999999999999</v>
      </c>
      <c r="K94" s="547"/>
      <c r="L94" s="550"/>
      <c r="M94" s="515"/>
      <c r="N94" s="516"/>
    </row>
    <row r="95" spans="1:14" ht="15" customHeight="1" x14ac:dyDescent="0.2">
      <c r="A95" s="498">
        <f t="shared" si="6"/>
        <v>80</v>
      </c>
      <c r="B95" s="635" t="s">
        <v>107</v>
      </c>
      <c r="C95" s="547">
        <f t="shared" si="10"/>
        <v>0</v>
      </c>
      <c r="D95" s="550">
        <f t="shared" si="11"/>
        <v>0</v>
      </c>
      <c r="E95" s="557"/>
      <c r="F95" s="574"/>
      <c r="G95" s="547"/>
      <c r="H95" s="550"/>
      <c r="I95" s="579"/>
      <c r="J95" s="548"/>
      <c r="K95" s="547"/>
      <c r="L95" s="550"/>
      <c r="M95" s="515"/>
      <c r="N95" s="516"/>
    </row>
    <row r="96" spans="1:14" ht="15" customHeight="1" x14ac:dyDescent="0.2">
      <c r="A96" s="498">
        <f t="shared" si="6"/>
        <v>81</v>
      </c>
      <c r="B96" s="635" t="s">
        <v>255</v>
      </c>
      <c r="C96" s="547">
        <f t="shared" si="10"/>
        <v>0</v>
      </c>
      <c r="D96" s="550">
        <f t="shared" si="11"/>
        <v>0</v>
      </c>
      <c r="E96" s="557"/>
      <c r="F96" s="574"/>
      <c r="G96" s="511"/>
      <c r="H96" s="551"/>
      <c r="I96" s="579"/>
      <c r="J96" s="548"/>
      <c r="K96" s="547"/>
      <c r="L96" s="550"/>
      <c r="M96" s="515"/>
      <c r="N96" s="516"/>
    </row>
    <row r="97" spans="1:14" ht="15" customHeight="1" x14ac:dyDescent="0.2">
      <c r="A97" s="498">
        <f t="shared" si="6"/>
        <v>82</v>
      </c>
      <c r="B97" s="635" t="s">
        <v>254</v>
      </c>
      <c r="C97" s="547">
        <f t="shared" si="10"/>
        <v>0.09</v>
      </c>
      <c r="D97" s="550">
        <f t="shared" si="11"/>
        <v>8.8999999999999996E-2</v>
      </c>
      <c r="E97" s="557"/>
      <c r="F97" s="548"/>
      <c r="G97" s="547"/>
      <c r="H97" s="550"/>
      <c r="I97" s="579">
        <v>0.09</v>
      </c>
      <c r="J97" s="548">
        <v>8.8999999999999996E-2</v>
      </c>
      <c r="K97" s="547"/>
      <c r="L97" s="550"/>
      <c r="M97" s="515"/>
      <c r="N97" s="516"/>
    </row>
    <row r="98" spans="1:14" ht="15" customHeight="1" x14ac:dyDescent="0.2">
      <c r="A98" s="640">
        <f t="shared" si="6"/>
        <v>83</v>
      </c>
      <c r="B98" s="521" t="s">
        <v>23</v>
      </c>
      <c r="C98" s="547">
        <f t="shared" si="10"/>
        <v>11.484</v>
      </c>
      <c r="D98" s="550">
        <f t="shared" si="11"/>
        <v>-0.26800000000000002</v>
      </c>
      <c r="E98" s="648">
        <v>11.484</v>
      </c>
      <c r="F98" s="578">
        <v>-0.26800000000000002</v>
      </c>
      <c r="G98" s="511"/>
      <c r="H98" s="551"/>
      <c r="I98" s="579"/>
      <c r="J98" s="548"/>
      <c r="K98" s="547"/>
      <c r="L98" s="550"/>
      <c r="M98" s="515"/>
      <c r="N98" s="516"/>
    </row>
    <row r="99" spans="1:14" ht="15" customHeight="1" x14ac:dyDescent="0.2">
      <c r="A99" s="640">
        <v>84</v>
      </c>
      <c r="B99" s="521" t="s">
        <v>24</v>
      </c>
      <c r="C99" s="547">
        <f t="shared" si="10"/>
        <v>0</v>
      </c>
      <c r="D99" s="550">
        <f t="shared" si="11"/>
        <v>0</v>
      </c>
      <c r="E99" s="557"/>
      <c r="F99" s="574"/>
      <c r="G99" s="511"/>
      <c r="H99" s="551"/>
      <c r="I99" s="648"/>
      <c r="J99" s="578"/>
      <c r="K99" s="547"/>
      <c r="L99" s="550"/>
      <c r="M99" s="515"/>
      <c r="N99" s="516"/>
    </row>
    <row r="100" spans="1:14" ht="15" customHeight="1" x14ac:dyDescent="0.2">
      <c r="A100" s="640">
        <f t="shared" si="6"/>
        <v>85</v>
      </c>
      <c r="B100" s="635" t="s">
        <v>108</v>
      </c>
      <c r="C100" s="547">
        <f t="shared" si="10"/>
        <v>0</v>
      </c>
      <c r="D100" s="550">
        <f t="shared" si="11"/>
        <v>0</v>
      </c>
      <c r="E100" s="649"/>
      <c r="F100" s="650"/>
      <c r="G100" s="553"/>
      <c r="H100" s="636"/>
      <c r="I100" s="557"/>
      <c r="J100" s="574"/>
      <c r="K100" s="547"/>
      <c r="L100" s="550"/>
      <c r="M100" s="515"/>
      <c r="N100" s="516"/>
    </row>
    <row r="101" spans="1:14" ht="15" customHeight="1" x14ac:dyDescent="0.2">
      <c r="A101" s="498">
        <f t="shared" si="6"/>
        <v>86</v>
      </c>
      <c r="B101" s="635" t="s">
        <v>152</v>
      </c>
      <c r="C101" s="547">
        <f t="shared" si="10"/>
        <v>0.183</v>
      </c>
      <c r="D101" s="554">
        <f t="shared" si="11"/>
        <v>0.18</v>
      </c>
      <c r="E101" s="579"/>
      <c r="F101" s="548"/>
      <c r="G101" s="553"/>
      <c r="H101" s="636"/>
      <c r="I101" s="553">
        <v>0.183</v>
      </c>
      <c r="J101" s="636">
        <v>0.18</v>
      </c>
      <c r="K101" s="547"/>
      <c r="L101" s="550"/>
      <c r="M101" s="515"/>
      <c r="N101" s="516"/>
    </row>
    <row r="102" spans="1:14" ht="15" customHeight="1" x14ac:dyDescent="0.2">
      <c r="A102" s="498">
        <f t="shared" si="6"/>
        <v>87</v>
      </c>
      <c r="B102" s="635" t="s">
        <v>5</v>
      </c>
      <c r="C102" s="547">
        <f>E102+G102+I102+K102</f>
        <v>19.8</v>
      </c>
      <c r="D102" s="550">
        <f>F102+H102+J102+L102</f>
        <v>18.016999999999999</v>
      </c>
      <c r="E102" s="579">
        <v>19.8</v>
      </c>
      <c r="F102" s="548">
        <f>19.517-1.5</f>
        <v>18.016999999999999</v>
      </c>
      <c r="G102" s="547"/>
      <c r="H102" s="550"/>
      <c r="I102" s="606"/>
      <c r="J102" s="519"/>
      <c r="K102" s="553"/>
      <c r="L102" s="636"/>
      <c r="M102" s="515"/>
      <c r="N102" s="516"/>
    </row>
    <row r="103" spans="1:14" ht="15" customHeight="1" x14ac:dyDescent="0.2">
      <c r="A103" s="498">
        <f t="shared" si="6"/>
        <v>88</v>
      </c>
      <c r="B103" s="639" t="s">
        <v>258</v>
      </c>
      <c r="C103" s="547">
        <f>E103+G103+I103+K103</f>
        <v>0</v>
      </c>
      <c r="D103" s="550"/>
      <c r="E103" s="579"/>
      <c r="F103" s="548"/>
      <c r="G103" s="547"/>
      <c r="H103" s="550"/>
      <c r="I103" s="579"/>
      <c r="J103" s="548"/>
      <c r="K103" s="651"/>
      <c r="L103" s="652"/>
      <c r="M103" s="515"/>
      <c r="N103" s="516"/>
    </row>
    <row r="104" spans="1:14" ht="15" customHeight="1" x14ac:dyDescent="0.2">
      <c r="A104" s="498">
        <f t="shared" si="6"/>
        <v>89</v>
      </c>
      <c r="B104" s="635" t="s">
        <v>7</v>
      </c>
      <c r="C104" s="547">
        <f t="shared" ref="C104:C143" si="12">E104+G104+I104+K104</f>
        <v>0</v>
      </c>
      <c r="D104" s="550"/>
      <c r="E104" s="579"/>
      <c r="F104" s="548"/>
      <c r="G104" s="511"/>
      <c r="H104" s="551"/>
      <c r="I104" s="579"/>
      <c r="J104" s="548"/>
      <c r="K104" s="547"/>
      <c r="L104" s="550"/>
      <c r="M104" s="515"/>
      <c r="N104" s="516"/>
    </row>
    <row r="105" spans="1:14" ht="15" customHeight="1" x14ac:dyDescent="0.2">
      <c r="A105" s="498">
        <f t="shared" si="6"/>
        <v>90</v>
      </c>
      <c r="B105" s="635" t="s">
        <v>8</v>
      </c>
      <c r="C105" s="547">
        <f t="shared" si="12"/>
        <v>0</v>
      </c>
      <c r="D105" s="550"/>
      <c r="E105" s="579"/>
      <c r="F105" s="548"/>
      <c r="G105" s="511"/>
      <c r="H105" s="551"/>
      <c r="I105" s="579"/>
      <c r="J105" s="548"/>
      <c r="K105" s="547"/>
      <c r="L105" s="550"/>
      <c r="M105" s="515"/>
      <c r="N105" s="516"/>
    </row>
    <row r="106" spans="1:14" ht="15" customHeight="1" x14ac:dyDescent="0.2">
      <c r="A106" s="498">
        <f t="shared" si="6"/>
        <v>91</v>
      </c>
      <c r="B106" s="635" t="s">
        <v>9</v>
      </c>
      <c r="C106" s="547">
        <f t="shared" si="12"/>
        <v>0</v>
      </c>
      <c r="D106" s="550"/>
      <c r="E106" s="579"/>
      <c r="F106" s="548"/>
      <c r="G106" s="511"/>
      <c r="H106" s="551"/>
      <c r="I106" s="579"/>
      <c r="J106" s="548"/>
      <c r="K106" s="511"/>
      <c r="L106" s="551"/>
      <c r="M106" s="515"/>
      <c r="N106" s="516"/>
    </row>
    <row r="107" spans="1:14" ht="15" customHeight="1" x14ac:dyDescent="0.2">
      <c r="A107" s="498">
        <f t="shared" si="6"/>
        <v>92</v>
      </c>
      <c r="B107" s="635" t="s">
        <v>10</v>
      </c>
      <c r="C107" s="547">
        <f t="shared" si="12"/>
        <v>0</v>
      </c>
      <c r="D107" s="550"/>
      <c r="E107" s="579"/>
      <c r="F107" s="548"/>
      <c r="G107" s="511"/>
      <c r="H107" s="551"/>
      <c r="I107" s="579"/>
      <c r="J107" s="548"/>
      <c r="K107" s="511"/>
      <c r="L107" s="551"/>
      <c r="M107" s="515"/>
      <c r="N107" s="516"/>
    </row>
    <row r="108" spans="1:14" ht="15" customHeight="1" thickBot="1" x14ac:dyDescent="0.25">
      <c r="A108" s="580">
        <f t="shared" si="6"/>
        <v>93</v>
      </c>
      <c r="B108" s="635" t="s">
        <v>11</v>
      </c>
      <c r="C108" s="583">
        <f t="shared" si="12"/>
        <v>0</v>
      </c>
      <c r="D108" s="584"/>
      <c r="E108" s="588"/>
      <c r="F108" s="582"/>
      <c r="G108" s="653"/>
      <c r="H108" s="654"/>
      <c r="I108" s="655"/>
      <c r="J108" s="656"/>
      <c r="K108" s="653"/>
      <c r="L108" s="654"/>
      <c r="M108" s="657"/>
      <c r="N108" s="658"/>
    </row>
    <row r="109" spans="1:14" ht="30" customHeight="1" thickBot="1" x14ac:dyDescent="0.25">
      <c r="A109" s="488">
        <f t="shared" si="6"/>
        <v>94</v>
      </c>
      <c r="B109" s="659" t="s">
        <v>242</v>
      </c>
      <c r="C109" s="660">
        <f>E109+G109+I109+K109</f>
        <v>58.764000000000003</v>
      </c>
      <c r="D109" s="661">
        <f t="shared" ref="D109" si="13">F109+H109+J109+L109</f>
        <v>0</v>
      </c>
      <c r="E109" s="662">
        <f>E110+E117+SUM(E130:E145)</f>
        <v>58.764000000000003</v>
      </c>
      <c r="F109" s="663">
        <f>F110+F117+SUM(F130:F145)</f>
        <v>0</v>
      </c>
      <c r="G109" s="664">
        <f>G132+G145</f>
        <v>0</v>
      </c>
      <c r="H109" s="665"/>
      <c r="I109" s="666"/>
      <c r="J109" s="667"/>
      <c r="K109" s="664">
        <f>K110+SUM(K130:K145)</f>
        <v>0</v>
      </c>
      <c r="L109" s="668">
        <f>L110+SUM(L130:L145)</f>
        <v>0</v>
      </c>
      <c r="M109" s="601"/>
      <c r="N109" s="602"/>
    </row>
    <row r="110" spans="1:14" ht="15" customHeight="1" x14ac:dyDescent="0.2">
      <c r="A110" s="498">
        <f t="shared" si="6"/>
        <v>95</v>
      </c>
      <c r="B110" s="669" t="s">
        <v>275</v>
      </c>
      <c r="C110" s="604">
        <f t="shared" si="12"/>
        <v>3.7</v>
      </c>
      <c r="D110" s="605"/>
      <c r="E110" s="606">
        <f>SUM(E111:E116)</f>
        <v>3.7</v>
      </c>
      <c r="F110" s="520"/>
      <c r="G110" s="670"/>
      <c r="H110" s="671"/>
      <c r="I110" s="670"/>
      <c r="J110" s="671"/>
      <c r="K110" s="560"/>
      <c r="L110" s="672"/>
      <c r="M110" s="611"/>
      <c r="N110" s="612"/>
    </row>
    <row r="111" spans="1:14" ht="15" customHeight="1" x14ac:dyDescent="0.2">
      <c r="A111" s="498">
        <f t="shared" si="6"/>
        <v>96</v>
      </c>
      <c r="B111" s="614" t="s">
        <v>81</v>
      </c>
      <c r="C111" s="542">
        <f t="shared" si="12"/>
        <v>0</v>
      </c>
      <c r="D111" s="562"/>
      <c r="E111" s="615"/>
      <c r="F111" s="520"/>
      <c r="G111" s="670"/>
      <c r="H111" s="671"/>
      <c r="I111" s="670"/>
      <c r="J111" s="671"/>
      <c r="K111" s="560"/>
      <c r="L111" s="672"/>
      <c r="M111" s="542"/>
      <c r="N111" s="562"/>
    </row>
    <row r="112" spans="1:14" ht="15" customHeight="1" x14ac:dyDescent="0.2">
      <c r="A112" s="498">
        <f t="shared" si="6"/>
        <v>97</v>
      </c>
      <c r="B112" s="614" t="s">
        <v>243</v>
      </c>
      <c r="C112" s="542">
        <f t="shared" si="12"/>
        <v>0</v>
      </c>
      <c r="D112" s="562"/>
      <c r="E112" s="615"/>
      <c r="F112" s="520"/>
      <c r="G112" s="670"/>
      <c r="H112" s="671"/>
      <c r="I112" s="670"/>
      <c r="J112" s="671"/>
      <c r="K112" s="560"/>
      <c r="L112" s="672"/>
      <c r="M112" s="542"/>
      <c r="N112" s="562"/>
    </row>
    <row r="113" spans="1:14" ht="15" customHeight="1" x14ac:dyDescent="0.2">
      <c r="A113" s="498">
        <f t="shared" si="6"/>
        <v>98</v>
      </c>
      <c r="B113" s="621" t="s">
        <v>265</v>
      </c>
      <c r="C113" s="542">
        <f t="shared" si="12"/>
        <v>3.7</v>
      </c>
      <c r="D113" s="551"/>
      <c r="E113" s="615">
        <v>3.7</v>
      </c>
      <c r="F113" s="520"/>
      <c r="G113" s="670"/>
      <c r="H113" s="671"/>
      <c r="I113" s="670"/>
      <c r="J113" s="671"/>
      <c r="K113" s="560"/>
      <c r="L113" s="672"/>
      <c r="M113" s="542"/>
      <c r="N113" s="562"/>
    </row>
    <row r="114" spans="1:14" ht="15" customHeight="1" x14ac:dyDescent="0.2">
      <c r="A114" s="498">
        <f t="shared" si="6"/>
        <v>99</v>
      </c>
      <c r="B114" s="616" t="s">
        <v>224</v>
      </c>
      <c r="C114" s="542">
        <f t="shared" si="12"/>
        <v>0</v>
      </c>
      <c r="D114" s="551"/>
      <c r="E114" s="615"/>
      <c r="F114" s="520"/>
      <c r="G114" s="670"/>
      <c r="H114" s="671"/>
      <c r="I114" s="670"/>
      <c r="J114" s="671"/>
      <c r="K114" s="560"/>
      <c r="L114" s="672"/>
      <c r="M114" s="542"/>
      <c r="N114" s="562"/>
    </row>
    <row r="115" spans="1:14" ht="15" customHeight="1" x14ac:dyDescent="0.2">
      <c r="A115" s="498">
        <f t="shared" si="6"/>
        <v>100</v>
      </c>
      <c r="B115" s="616" t="s">
        <v>221</v>
      </c>
      <c r="C115" s="542">
        <f t="shared" si="12"/>
        <v>0</v>
      </c>
      <c r="D115" s="551"/>
      <c r="E115" s="615"/>
      <c r="F115" s="520"/>
      <c r="G115" s="670"/>
      <c r="H115" s="671"/>
      <c r="I115" s="670"/>
      <c r="J115" s="671"/>
      <c r="K115" s="560"/>
      <c r="L115" s="672"/>
      <c r="M115" s="542"/>
      <c r="N115" s="562"/>
    </row>
    <row r="116" spans="1:14" ht="15" customHeight="1" x14ac:dyDescent="0.2">
      <c r="A116" s="498">
        <f t="shared" si="6"/>
        <v>101</v>
      </c>
      <c r="B116" s="673" t="s">
        <v>230</v>
      </c>
      <c r="C116" s="542">
        <f t="shared" si="12"/>
        <v>0</v>
      </c>
      <c r="D116" s="551"/>
      <c r="E116" s="615"/>
      <c r="F116" s="520"/>
      <c r="G116" s="670"/>
      <c r="H116" s="671"/>
      <c r="I116" s="670"/>
      <c r="J116" s="671"/>
      <c r="K116" s="560"/>
      <c r="L116" s="672"/>
      <c r="M116" s="542"/>
      <c r="N116" s="562"/>
    </row>
    <row r="117" spans="1:14" ht="15" customHeight="1" x14ac:dyDescent="0.2">
      <c r="A117" s="498">
        <f t="shared" si="6"/>
        <v>102</v>
      </c>
      <c r="B117" s="569" t="s">
        <v>264</v>
      </c>
      <c r="C117" s="553">
        <f t="shared" si="12"/>
        <v>0</v>
      </c>
      <c r="D117" s="562"/>
      <c r="E117" s="557">
        <f>SUM(E118:E124)</f>
        <v>0</v>
      </c>
      <c r="F117" s="520"/>
      <c r="G117" s="670"/>
      <c r="H117" s="671"/>
      <c r="I117" s="670"/>
      <c r="J117" s="671"/>
      <c r="K117" s="560"/>
      <c r="L117" s="672"/>
      <c r="M117" s="542"/>
      <c r="N117" s="562"/>
    </row>
    <row r="118" spans="1:14" ht="15" customHeight="1" x14ac:dyDescent="0.2">
      <c r="A118" s="498">
        <f t="shared" si="6"/>
        <v>103</v>
      </c>
      <c r="B118" s="616" t="s">
        <v>66</v>
      </c>
      <c r="C118" s="542">
        <f t="shared" si="12"/>
        <v>0</v>
      </c>
      <c r="D118" s="562"/>
      <c r="E118" s="615"/>
      <c r="F118" s="551"/>
      <c r="G118" s="511"/>
      <c r="H118" s="551"/>
      <c r="I118" s="511"/>
      <c r="J118" s="551"/>
      <c r="K118" s="552"/>
      <c r="L118" s="512"/>
      <c r="M118" s="542"/>
      <c r="N118" s="562"/>
    </row>
    <row r="119" spans="1:14" ht="15" customHeight="1" x14ac:dyDescent="0.2">
      <c r="A119" s="498">
        <f t="shared" si="6"/>
        <v>104</v>
      </c>
      <c r="B119" s="616" t="s">
        <v>266</v>
      </c>
      <c r="C119" s="542">
        <f t="shared" si="12"/>
        <v>0</v>
      </c>
      <c r="D119" s="562"/>
      <c r="E119" s="615"/>
      <c r="F119" s="551"/>
      <c r="G119" s="511"/>
      <c r="H119" s="551"/>
      <c r="I119" s="511"/>
      <c r="J119" s="551"/>
      <c r="K119" s="552"/>
      <c r="L119" s="512"/>
      <c r="M119" s="542"/>
      <c r="N119" s="562"/>
    </row>
    <row r="120" spans="1:14" ht="15" customHeight="1" x14ac:dyDescent="0.2">
      <c r="A120" s="498">
        <f t="shared" si="6"/>
        <v>105</v>
      </c>
      <c r="B120" s="616" t="s">
        <v>67</v>
      </c>
      <c r="C120" s="542">
        <f t="shared" si="12"/>
        <v>0</v>
      </c>
      <c r="D120" s="562"/>
      <c r="E120" s="615"/>
      <c r="F120" s="551"/>
      <c r="G120" s="511"/>
      <c r="H120" s="551"/>
      <c r="I120" s="511"/>
      <c r="J120" s="551"/>
      <c r="K120" s="552"/>
      <c r="L120" s="512"/>
      <c r="M120" s="542"/>
      <c r="N120" s="562"/>
    </row>
    <row r="121" spans="1:14" ht="15" customHeight="1" x14ac:dyDescent="0.2">
      <c r="A121" s="498">
        <f t="shared" si="6"/>
        <v>106</v>
      </c>
      <c r="B121" s="616" t="s">
        <v>267</v>
      </c>
      <c r="C121" s="542">
        <f t="shared" si="12"/>
        <v>0</v>
      </c>
      <c r="D121" s="562"/>
      <c r="E121" s="615"/>
      <c r="F121" s="551"/>
      <c r="G121" s="511"/>
      <c r="H121" s="551"/>
      <c r="I121" s="511"/>
      <c r="J121" s="551"/>
      <c r="K121" s="552"/>
      <c r="L121" s="512"/>
      <c r="M121" s="542"/>
      <c r="N121" s="562"/>
    </row>
    <row r="122" spans="1:14" ht="27.75" customHeight="1" x14ac:dyDescent="0.2">
      <c r="A122" s="498">
        <f t="shared" si="6"/>
        <v>107</v>
      </c>
      <c r="B122" s="616" t="s">
        <v>270</v>
      </c>
      <c r="C122" s="542">
        <f t="shared" si="12"/>
        <v>0</v>
      </c>
      <c r="D122" s="562"/>
      <c r="E122" s="615"/>
      <c r="F122" s="551"/>
      <c r="G122" s="511"/>
      <c r="H122" s="551"/>
      <c r="I122" s="511"/>
      <c r="J122" s="551"/>
      <c r="K122" s="552"/>
      <c r="L122" s="512"/>
      <c r="M122" s="542"/>
      <c r="N122" s="562"/>
    </row>
    <row r="123" spans="1:14" ht="15" customHeight="1" x14ac:dyDescent="0.2">
      <c r="A123" s="498">
        <f t="shared" si="6"/>
        <v>108</v>
      </c>
      <c r="B123" s="616" t="s">
        <v>268</v>
      </c>
      <c r="C123" s="542">
        <f t="shared" si="12"/>
        <v>0</v>
      </c>
      <c r="D123" s="562"/>
      <c r="E123" s="615"/>
      <c r="F123" s="551"/>
      <c r="G123" s="511"/>
      <c r="H123" s="551"/>
      <c r="I123" s="511"/>
      <c r="J123" s="551"/>
      <c r="K123" s="552"/>
      <c r="L123" s="512"/>
      <c r="M123" s="542"/>
      <c r="N123" s="562"/>
    </row>
    <row r="124" spans="1:14" ht="15" customHeight="1" x14ac:dyDescent="0.2">
      <c r="A124" s="498">
        <f t="shared" si="6"/>
        <v>109</v>
      </c>
      <c r="B124" s="616" t="s">
        <v>269</v>
      </c>
      <c r="C124" s="542">
        <f t="shared" si="12"/>
        <v>0</v>
      </c>
      <c r="D124" s="562"/>
      <c r="E124" s="615"/>
      <c r="F124" s="551"/>
      <c r="G124" s="511"/>
      <c r="H124" s="551"/>
      <c r="I124" s="511"/>
      <c r="J124" s="551"/>
      <c r="K124" s="552"/>
      <c r="L124" s="512"/>
      <c r="M124" s="542"/>
      <c r="N124" s="562"/>
    </row>
    <row r="125" spans="1:14" ht="15" customHeight="1" x14ac:dyDescent="0.2">
      <c r="A125" s="498">
        <v>110</v>
      </c>
      <c r="B125" s="639" t="s">
        <v>77</v>
      </c>
      <c r="C125" s="553">
        <f t="shared" si="12"/>
        <v>0</v>
      </c>
      <c r="D125" s="562"/>
      <c r="E125" s="557">
        <f>E126</f>
        <v>0</v>
      </c>
      <c r="F125" s="570"/>
      <c r="G125" s="511"/>
      <c r="H125" s="551"/>
      <c r="I125" s="511"/>
      <c r="J125" s="551"/>
      <c r="K125" s="552"/>
      <c r="L125" s="512"/>
      <c r="M125" s="542"/>
      <c r="N125" s="562"/>
    </row>
    <row r="126" spans="1:14" ht="15" customHeight="1" x14ac:dyDescent="0.2">
      <c r="A126" s="498">
        <f t="shared" si="6"/>
        <v>111</v>
      </c>
      <c r="B126" s="616" t="s">
        <v>525</v>
      </c>
      <c r="C126" s="542">
        <f t="shared" si="12"/>
        <v>0</v>
      </c>
      <c r="D126" s="562"/>
      <c r="E126" s="615"/>
      <c r="F126" s="570"/>
      <c r="G126" s="511"/>
      <c r="H126" s="551"/>
      <c r="I126" s="511"/>
      <c r="J126" s="551"/>
      <c r="K126" s="552"/>
      <c r="L126" s="512"/>
      <c r="M126" s="542"/>
      <c r="N126" s="562"/>
    </row>
    <row r="127" spans="1:14" ht="27.75" customHeight="1" x14ac:dyDescent="0.2">
      <c r="A127" s="498">
        <f t="shared" si="6"/>
        <v>112</v>
      </c>
      <c r="B127" s="674" t="s">
        <v>298</v>
      </c>
      <c r="C127" s="542">
        <f t="shared" si="12"/>
        <v>0</v>
      </c>
      <c r="D127" s="562"/>
      <c r="E127" s="615"/>
      <c r="F127" s="570"/>
      <c r="G127" s="511"/>
      <c r="H127" s="551"/>
      <c r="I127" s="511"/>
      <c r="J127" s="551"/>
      <c r="K127" s="552"/>
      <c r="L127" s="512"/>
      <c r="M127" s="542"/>
      <c r="N127" s="562"/>
    </row>
    <row r="128" spans="1:14" ht="26.25" customHeight="1" x14ac:dyDescent="0.2">
      <c r="A128" s="498">
        <f t="shared" si="6"/>
        <v>113</v>
      </c>
      <c r="B128" s="674" t="s">
        <v>506</v>
      </c>
      <c r="C128" s="542">
        <f t="shared" si="12"/>
        <v>0</v>
      </c>
      <c r="D128" s="562"/>
      <c r="E128" s="615"/>
      <c r="F128" s="570"/>
      <c r="G128" s="511"/>
      <c r="H128" s="551"/>
      <c r="I128" s="511"/>
      <c r="J128" s="551"/>
      <c r="K128" s="552"/>
      <c r="L128" s="512"/>
      <c r="M128" s="542"/>
      <c r="N128" s="562"/>
    </row>
    <row r="129" spans="1:14" ht="26.25" customHeight="1" x14ac:dyDescent="0.2">
      <c r="A129" s="498">
        <f t="shared" si="6"/>
        <v>114</v>
      </c>
      <c r="B129" s="674" t="s">
        <v>589</v>
      </c>
      <c r="C129" s="542">
        <f t="shared" si="12"/>
        <v>0</v>
      </c>
      <c r="D129" s="562"/>
      <c r="E129" s="615"/>
      <c r="F129" s="570"/>
      <c r="G129" s="511"/>
      <c r="H129" s="551"/>
      <c r="I129" s="511"/>
      <c r="J129" s="551"/>
      <c r="K129" s="552"/>
      <c r="L129" s="512"/>
      <c r="M129" s="542"/>
      <c r="N129" s="562"/>
    </row>
    <row r="130" spans="1:14" ht="15" customHeight="1" x14ac:dyDescent="0.2">
      <c r="A130" s="498">
        <f t="shared" si="6"/>
        <v>115</v>
      </c>
      <c r="B130" s="603" t="s">
        <v>3</v>
      </c>
      <c r="C130" s="500">
        <f t="shared" si="12"/>
        <v>0</v>
      </c>
      <c r="D130" s="520">
        <f>F130+H130+J130+L130</f>
        <v>0</v>
      </c>
      <c r="E130" s="648"/>
      <c r="F130" s="550"/>
      <c r="G130" s="511"/>
      <c r="H130" s="551"/>
      <c r="I130" s="511"/>
      <c r="J130" s="551"/>
      <c r="K130" s="579"/>
      <c r="L130" s="548"/>
      <c r="M130" s="542"/>
      <c r="N130" s="562"/>
    </row>
    <row r="131" spans="1:14" ht="15" customHeight="1" x14ac:dyDescent="0.2">
      <c r="A131" s="498">
        <f t="shared" si="6"/>
        <v>116</v>
      </c>
      <c r="B131" s="635" t="s">
        <v>4</v>
      </c>
      <c r="C131" s="547">
        <f t="shared" si="12"/>
        <v>0</v>
      </c>
      <c r="D131" s="550">
        <f>F131+H131+J131+L131</f>
        <v>0</v>
      </c>
      <c r="E131" s="648"/>
      <c r="F131" s="550"/>
      <c r="G131" s="511"/>
      <c r="H131" s="551"/>
      <c r="I131" s="511"/>
      <c r="J131" s="551"/>
      <c r="K131" s="579"/>
      <c r="L131" s="548"/>
      <c r="M131" s="542"/>
      <c r="N131" s="562"/>
    </row>
    <row r="132" spans="1:14" ht="15" customHeight="1" x14ac:dyDescent="0.2">
      <c r="A132" s="498">
        <f t="shared" si="6"/>
        <v>117</v>
      </c>
      <c r="B132" s="635" t="s">
        <v>287</v>
      </c>
      <c r="C132" s="547">
        <f t="shared" si="12"/>
        <v>0</v>
      </c>
      <c r="D132" s="550">
        <f>F132+H132+J132+L132</f>
        <v>0</v>
      </c>
      <c r="E132" s="579"/>
      <c r="F132" s="550"/>
      <c r="G132" s="547"/>
      <c r="H132" s="551"/>
      <c r="I132" s="511"/>
      <c r="J132" s="551"/>
      <c r="K132" s="579"/>
      <c r="L132" s="548"/>
      <c r="M132" s="542"/>
      <c r="N132" s="562"/>
    </row>
    <row r="133" spans="1:14" ht="15" customHeight="1" x14ac:dyDescent="0.2">
      <c r="A133" s="498">
        <f t="shared" si="6"/>
        <v>118</v>
      </c>
      <c r="B133" s="635" t="s">
        <v>5</v>
      </c>
      <c r="C133" s="547">
        <f t="shared" si="12"/>
        <v>0</v>
      </c>
      <c r="D133" s="550"/>
      <c r="E133" s="579"/>
      <c r="F133" s="550"/>
      <c r="G133" s="511"/>
      <c r="H133" s="551"/>
      <c r="I133" s="547"/>
      <c r="J133" s="550"/>
      <c r="K133" s="579"/>
      <c r="L133" s="548"/>
      <c r="M133" s="542"/>
      <c r="N133" s="562"/>
    </row>
    <row r="134" spans="1:14" ht="15" customHeight="1" x14ac:dyDescent="0.2">
      <c r="A134" s="498">
        <f t="shared" ref="A134:A201" si="14">A133+1</f>
        <v>119</v>
      </c>
      <c r="B134" s="675" t="s">
        <v>227</v>
      </c>
      <c r="C134" s="547">
        <f t="shared" si="12"/>
        <v>0</v>
      </c>
      <c r="D134" s="550">
        <f t="shared" ref="D134:D136" si="15">F134+H134+J134+L134</f>
        <v>0</v>
      </c>
      <c r="E134" s="579"/>
      <c r="F134" s="550"/>
      <c r="G134" s="511"/>
      <c r="H134" s="551"/>
      <c r="I134" s="511"/>
      <c r="J134" s="551"/>
      <c r="K134" s="579"/>
      <c r="L134" s="548"/>
      <c r="M134" s="542"/>
      <c r="N134" s="562"/>
    </row>
    <row r="135" spans="1:14" ht="15" customHeight="1" x14ac:dyDescent="0.2">
      <c r="A135" s="498">
        <f t="shared" si="14"/>
        <v>120</v>
      </c>
      <c r="B135" s="639" t="s">
        <v>258</v>
      </c>
      <c r="C135" s="547">
        <f t="shared" si="12"/>
        <v>0</v>
      </c>
      <c r="D135" s="550">
        <f t="shared" si="15"/>
        <v>0</v>
      </c>
      <c r="E135" s="579"/>
      <c r="F135" s="550"/>
      <c r="G135" s="511"/>
      <c r="H135" s="551"/>
      <c r="I135" s="511"/>
      <c r="J135" s="551"/>
      <c r="K135" s="579"/>
      <c r="L135" s="548"/>
      <c r="M135" s="542"/>
      <c r="N135" s="562"/>
    </row>
    <row r="136" spans="1:14" ht="15" customHeight="1" x14ac:dyDescent="0.2">
      <c r="A136" s="498">
        <f t="shared" si="14"/>
        <v>121</v>
      </c>
      <c r="B136" s="669" t="s">
        <v>617</v>
      </c>
      <c r="C136" s="547">
        <f t="shared" si="12"/>
        <v>24.6</v>
      </c>
      <c r="D136" s="550">
        <f t="shared" si="15"/>
        <v>0</v>
      </c>
      <c r="E136" s="579">
        <v>24.6</v>
      </c>
      <c r="F136" s="550"/>
      <c r="G136" s="511"/>
      <c r="H136" s="551"/>
      <c r="I136" s="511"/>
      <c r="J136" s="551"/>
      <c r="K136" s="579"/>
      <c r="L136" s="548"/>
      <c r="M136" s="542"/>
      <c r="N136" s="562"/>
    </row>
    <row r="137" spans="1:14" ht="15" customHeight="1" x14ac:dyDescent="0.2">
      <c r="A137" s="498">
        <f t="shared" si="14"/>
        <v>122</v>
      </c>
      <c r="B137" s="635" t="s">
        <v>7</v>
      </c>
      <c r="C137" s="547">
        <f t="shared" si="12"/>
        <v>0</v>
      </c>
      <c r="D137" s="550"/>
      <c r="E137" s="579"/>
      <c r="F137" s="550"/>
      <c r="G137" s="511"/>
      <c r="H137" s="551"/>
      <c r="I137" s="511"/>
      <c r="J137" s="551"/>
      <c r="K137" s="579"/>
      <c r="L137" s="548"/>
      <c r="M137" s="542"/>
      <c r="N137" s="562"/>
    </row>
    <row r="138" spans="1:14" ht="15" customHeight="1" x14ac:dyDescent="0.2">
      <c r="A138" s="498">
        <f t="shared" si="14"/>
        <v>123</v>
      </c>
      <c r="B138" s="635" t="s">
        <v>8</v>
      </c>
      <c r="C138" s="547">
        <f t="shared" si="12"/>
        <v>30.463999999999999</v>
      </c>
      <c r="D138" s="550"/>
      <c r="E138" s="579">
        <v>30.463999999999999</v>
      </c>
      <c r="F138" s="550"/>
      <c r="G138" s="511"/>
      <c r="H138" s="551"/>
      <c r="I138" s="511"/>
      <c r="J138" s="551"/>
      <c r="K138" s="579"/>
      <c r="L138" s="512"/>
      <c r="M138" s="542"/>
      <c r="N138" s="562"/>
    </row>
    <row r="139" spans="1:14" ht="15" customHeight="1" x14ac:dyDescent="0.2">
      <c r="A139" s="498">
        <f t="shared" si="14"/>
        <v>124</v>
      </c>
      <c r="B139" s="635" t="s">
        <v>9</v>
      </c>
      <c r="C139" s="547">
        <f t="shared" si="12"/>
        <v>0</v>
      </c>
      <c r="D139" s="550"/>
      <c r="E139" s="579"/>
      <c r="F139" s="550"/>
      <c r="G139" s="511"/>
      <c r="H139" s="551"/>
      <c r="I139" s="511"/>
      <c r="J139" s="551"/>
      <c r="K139" s="579"/>
      <c r="L139" s="512"/>
      <c r="M139" s="542"/>
      <c r="N139" s="562"/>
    </row>
    <row r="140" spans="1:14" ht="15" customHeight="1" x14ac:dyDescent="0.2">
      <c r="A140" s="498">
        <f t="shared" si="14"/>
        <v>125</v>
      </c>
      <c r="B140" s="635" t="s">
        <v>10</v>
      </c>
      <c r="C140" s="547">
        <f t="shared" si="12"/>
        <v>0</v>
      </c>
      <c r="D140" s="550"/>
      <c r="E140" s="579"/>
      <c r="F140" s="550"/>
      <c r="G140" s="511"/>
      <c r="H140" s="551"/>
      <c r="I140" s="511"/>
      <c r="J140" s="551"/>
      <c r="K140" s="579"/>
      <c r="L140" s="512"/>
      <c r="M140" s="542"/>
      <c r="N140" s="562"/>
    </row>
    <row r="141" spans="1:14" ht="15" customHeight="1" x14ac:dyDescent="0.2">
      <c r="A141" s="498">
        <f t="shared" si="14"/>
        <v>126</v>
      </c>
      <c r="B141" s="635" t="s">
        <v>12</v>
      </c>
      <c r="C141" s="547">
        <f t="shared" si="12"/>
        <v>0</v>
      </c>
      <c r="D141" s="550"/>
      <c r="E141" s="579"/>
      <c r="F141" s="550"/>
      <c r="G141" s="511"/>
      <c r="H141" s="551"/>
      <c r="I141" s="511"/>
      <c r="J141" s="551"/>
      <c r="K141" s="579"/>
      <c r="L141" s="548"/>
      <c r="M141" s="542"/>
      <c r="N141" s="562"/>
    </row>
    <row r="142" spans="1:14" ht="15" customHeight="1" x14ac:dyDescent="0.2">
      <c r="A142" s="498">
        <f t="shared" si="14"/>
        <v>127</v>
      </c>
      <c r="B142" s="635" t="s">
        <v>13</v>
      </c>
      <c r="C142" s="547">
        <f t="shared" si="12"/>
        <v>0</v>
      </c>
      <c r="D142" s="550"/>
      <c r="E142" s="579"/>
      <c r="F142" s="550"/>
      <c r="G142" s="511"/>
      <c r="H142" s="551"/>
      <c r="I142" s="511"/>
      <c r="J142" s="551"/>
      <c r="K142" s="579"/>
      <c r="L142" s="512"/>
      <c r="M142" s="542"/>
      <c r="N142" s="562"/>
    </row>
    <row r="143" spans="1:14" ht="15" customHeight="1" x14ac:dyDescent="0.2">
      <c r="A143" s="498">
        <f t="shared" si="14"/>
        <v>128</v>
      </c>
      <c r="B143" s="635" t="s">
        <v>28</v>
      </c>
      <c r="C143" s="547">
        <f t="shared" si="12"/>
        <v>0</v>
      </c>
      <c r="D143" s="550"/>
      <c r="E143" s="579"/>
      <c r="F143" s="550"/>
      <c r="G143" s="511"/>
      <c r="H143" s="551"/>
      <c r="I143" s="511"/>
      <c r="J143" s="551"/>
      <c r="K143" s="579"/>
      <c r="L143" s="512"/>
      <c r="M143" s="542"/>
      <c r="N143" s="562"/>
    </row>
    <row r="144" spans="1:14" ht="15" customHeight="1" x14ac:dyDescent="0.2">
      <c r="A144" s="498">
        <f t="shared" si="14"/>
        <v>129</v>
      </c>
      <c r="B144" s="635" t="s">
        <v>108</v>
      </c>
      <c r="C144" s="547">
        <f t="shared" ref="C144:D185" si="16">E144+G144+I144+K144</f>
        <v>0</v>
      </c>
      <c r="D144" s="550">
        <f>F144+H144+J144+L144</f>
        <v>0</v>
      </c>
      <c r="E144" s="579"/>
      <c r="F144" s="550"/>
      <c r="G144" s="511"/>
      <c r="H144" s="551"/>
      <c r="I144" s="511"/>
      <c r="J144" s="551"/>
      <c r="K144" s="579"/>
      <c r="L144" s="512"/>
      <c r="M144" s="542"/>
      <c r="N144" s="562"/>
    </row>
    <row r="145" spans="1:14" ht="15" customHeight="1" thickBot="1" x14ac:dyDescent="0.25">
      <c r="A145" s="580">
        <f t="shared" si="14"/>
        <v>130</v>
      </c>
      <c r="B145" s="676" t="s">
        <v>152</v>
      </c>
      <c r="C145" s="549">
        <f t="shared" si="16"/>
        <v>0</v>
      </c>
      <c r="D145" s="585">
        <f>F145+H145+J145+L145</f>
        <v>0</v>
      </c>
      <c r="E145" s="588"/>
      <c r="F145" s="585"/>
      <c r="G145" s="549"/>
      <c r="H145" s="625"/>
      <c r="I145" s="567"/>
      <c r="J145" s="625"/>
      <c r="K145" s="588"/>
      <c r="L145" s="582"/>
      <c r="M145" s="589"/>
      <c r="N145" s="590"/>
    </row>
    <row r="146" spans="1:14" ht="33" customHeight="1" thickBot="1" x14ac:dyDescent="0.25">
      <c r="A146" s="488">
        <f t="shared" si="14"/>
        <v>131</v>
      </c>
      <c r="B146" s="677" t="s">
        <v>174</v>
      </c>
      <c r="C146" s="678">
        <f t="shared" si="16"/>
        <v>440.40359999999998</v>
      </c>
      <c r="D146" s="679">
        <f>F146+H146+J146+L146</f>
        <v>-41.093199999999996</v>
      </c>
      <c r="E146" s="680">
        <f>E147+SUM(E174:E186)+E188+E192</f>
        <v>182.80928</v>
      </c>
      <c r="F146" s="663">
        <f>F147+SUM(F174:F186)+F188+F192</f>
        <v>-52</v>
      </c>
      <c r="G146" s="681">
        <f>G147+SUM(G174:G186)+G188+G192</f>
        <v>223.59432000000001</v>
      </c>
      <c r="H146" s="663">
        <f>H147+SUM(H174:H186)+H188+H192</f>
        <v>0</v>
      </c>
      <c r="I146" s="682"/>
      <c r="J146" s="683"/>
      <c r="K146" s="594">
        <f>K147+SUM(K174:K186)+K188+K192</f>
        <v>34</v>
      </c>
      <c r="L146" s="684">
        <f>L147+SUM(L174:L186)+L188+L192</f>
        <v>10.9068</v>
      </c>
      <c r="M146" s="685"/>
      <c r="N146" s="497"/>
    </row>
    <row r="147" spans="1:14" ht="15" customHeight="1" x14ac:dyDescent="0.2">
      <c r="A147" s="498">
        <f t="shared" si="14"/>
        <v>132</v>
      </c>
      <c r="B147" s="686" t="s">
        <v>274</v>
      </c>
      <c r="C147" s="687">
        <f>E147+G147+I147+K147</f>
        <v>406.40359999999998</v>
      </c>
      <c r="D147" s="688">
        <f>F147+H147+J147+L147</f>
        <v>0</v>
      </c>
      <c r="E147" s="689">
        <f>SUM(E148:E173)</f>
        <v>182.80928</v>
      </c>
      <c r="F147" s="690"/>
      <c r="G147" s="687">
        <f>SUM(G148:G173)</f>
        <v>223.59432000000001</v>
      </c>
      <c r="H147" s="688">
        <f>SUM(H148:H167)</f>
        <v>0</v>
      </c>
      <c r="I147" s="691"/>
      <c r="J147" s="690"/>
      <c r="K147" s="691"/>
      <c r="L147" s="692"/>
      <c r="M147" s="508"/>
      <c r="N147" s="509"/>
    </row>
    <row r="148" spans="1:14" ht="15" customHeight="1" x14ac:dyDescent="0.2">
      <c r="A148" s="498">
        <f t="shared" si="14"/>
        <v>133</v>
      </c>
      <c r="B148" s="693" t="s">
        <v>58</v>
      </c>
      <c r="C148" s="555">
        <f t="shared" si="16"/>
        <v>17.709</v>
      </c>
      <c r="D148" s="636"/>
      <c r="E148" s="615"/>
      <c r="F148" s="520"/>
      <c r="G148" s="611">
        <v>17.709</v>
      </c>
      <c r="H148" s="631"/>
      <c r="I148" s="694"/>
      <c r="J148" s="695"/>
      <c r="K148" s="696"/>
      <c r="L148" s="697"/>
      <c r="M148" s="515"/>
      <c r="N148" s="516"/>
    </row>
    <row r="149" spans="1:14" ht="15" customHeight="1" x14ac:dyDescent="0.2">
      <c r="A149" s="498">
        <f t="shared" si="14"/>
        <v>134</v>
      </c>
      <c r="B149" s="614" t="s">
        <v>59</v>
      </c>
      <c r="C149" s="535">
        <f t="shared" si="16"/>
        <v>20</v>
      </c>
      <c r="D149" s="636"/>
      <c r="E149" s="552">
        <v>20</v>
      </c>
      <c r="F149" s="551"/>
      <c r="G149" s="670"/>
      <c r="H149" s="672"/>
      <c r="I149" s="529"/>
      <c r="J149" s="530"/>
      <c r="K149" s="531"/>
      <c r="L149" s="532"/>
      <c r="M149" s="515"/>
      <c r="N149" s="516"/>
    </row>
    <row r="150" spans="1:14" ht="15" customHeight="1" x14ac:dyDescent="0.2">
      <c r="A150" s="498">
        <f t="shared" si="14"/>
        <v>135</v>
      </c>
      <c r="B150" s="614" t="s">
        <v>60</v>
      </c>
      <c r="C150" s="535">
        <f t="shared" si="16"/>
        <v>0</v>
      </c>
      <c r="D150" s="636"/>
      <c r="E150" s="552"/>
      <c r="F150" s="551"/>
      <c r="G150" s="511"/>
      <c r="H150" s="512"/>
      <c r="I150" s="529"/>
      <c r="J150" s="530"/>
      <c r="K150" s="531"/>
      <c r="L150" s="532"/>
      <c r="M150" s="515"/>
      <c r="N150" s="516"/>
    </row>
    <row r="151" spans="1:14" ht="15" customHeight="1" x14ac:dyDescent="0.2">
      <c r="A151" s="498">
        <f t="shared" si="14"/>
        <v>136</v>
      </c>
      <c r="B151" s="614" t="s">
        <v>61</v>
      </c>
      <c r="C151" s="535">
        <f t="shared" si="16"/>
        <v>0</v>
      </c>
      <c r="D151" s="636"/>
      <c r="E151" s="552"/>
      <c r="F151" s="551"/>
      <c r="G151" s="511"/>
      <c r="H151" s="512"/>
      <c r="I151" s="529"/>
      <c r="J151" s="530"/>
      <c r="K151" s="531"/>
      <c r="L151" s="532"/>
      <c r="M151" s="515"/>
      <c r="N151" s="516"/>
    </row>
    <row r="152" spans="1:14" ht="15" customHeight="1" x14ac:dyDescent="0.2">
      <c r="A152" s="498">
        <f t="shared" si="14"/>
        <v>137</v>
      </c>
      <c r="B152" s="616" t="s">
        <v>531</v>
      </c>
      <c r="C152" s="698">
        <f t="shared" si="16"/>
        <v>0.69767000000000001</v>
      </c>
      <c r="D152" s="699">
        <f t="shared" ref="D152" si="17">F152+H152+J152+L152</f>
        <v>0</v>
      </c>
      <c r="E152" s="700"/>
      <c r="F152" s="701"/>
      <c r="G152" s="702">
        <v>0.69767000000000001</v>
      </c>
      <c r="H152" s="703"/>
      <c r="I152" s="529"/>
      <c r="J152" s="530"/>
      <c r="K152" s="531"/>
      <c r="L152" s="532"/>
      <c r="M152" s="515"/>
      <c r="N152" s="516"/>
    </row>
    <row r="153" spans="1:14" ht="15" customHeight="1" x14ac:dyDescent="0.2">
      <c r="A153" s="498">
        <f t="shared" si="14"/>
        <v>138</v>
      </c>
      <c r="B153" s="616" t="s">
        <v>2</v>
      </c>
      <c r="C153" s="511">
        <f t="shared" si="16"/>
        <v>0</v>
      </c>
      <c r="D153" s="550"/>
      <c r="E153" s="552"/>
      <c r="F153" s="551"/>
      <c r="G153" s="511"/>
      <c r="H153" s="512"/>
      <c r="I153" s="529"/>
      <c r="J153" s="530"/>
      <c r="K153" s="531"/>
      <c r="L153" s="532"/>
      <c r="M153" s="515"/>
      <c r="N153" s="516"/>
    </row>
    <row r="154" spans="1:14" ht="25.5" customHeight="1" x14ac:dyDescent="0.2">
      <c r="A154" s="498">
        <f t="shared" si="14"/>
        <v>139</v>
      </c>
      <c r="B154" s="616" t="s">
        <v>234</v>
      </c>
      <c r="C154" s="511">
        <f t="shared" si="16"/>
        <v>0</v>
      </c>
      <c r="D154" s="550"/>
      <c r="E154" s="552"/>
      <c r="F154" s="551"/>
      <c r="G154" s="511"/>
      <c r="H154" s="512"/>
      <c r="I154" s="529"/>
      <c r="J154" s="530"/>
      <c r="K154" s="531"/>
      <c r="L154" s="532"/>
      <c r="M154" s="515"/>
      <c r="N154" s="516"/>
    </row>
    <row r="155" spans="1:14" ht="15" customHeight="1" x14ac:dyDescent="0.2">
      <c r="A155" s="498">
        <f t="shared" si="14"/>
        <v>140</v>
      </c>
      <c r="B155" s="614" t="s">
        <v>63</v>
      </c>
      <c r="C155" s="511">
        <f t="shared" si="16"/>
        <v>200.3</v>
      </c>
      <c r="D155" s="550"/>
      <c r="E155" s="552"/>
      <c r="F155" s="551"/>
      <c r="G155" s="533">
        <v>200.3</v>
      </c>
      <c r="H155" s="512"/>
      <c r="I155" s="529"/>
      <c r="J155" s="530"/>
      <c r="K155" s="531"/>
      <c r="L155" s="532"/>
      <c r="M155" s="515"/>
      <c r="N155" s="516"/>
    </row>
    <row r="156" spans="1:14" ht="15" customHeight="1" x14ac:dyDescent="0.2">
      <c r="A156" s="498">
        <f t="shared" si="14"/>
        <v>141</v>
      </c>
      <c r="B156" s="614" t="s">
        <v>64</v>
      </c>
      <c r="C156" s="511">
        <f t="shared" si="16"/>
        <v>0</v>
      </c>
      <c r="D156" s="550"/>
      <c r="E156" s="615"/>
      <c r="F156" s="551"/>
      <c r="G156" s="533"/>
      <c r="H156" s="512"/>
      <c r="I156" s="529"/>
      <c r="J156" s="530"/>
      <c r="K156" s="531"/>
      <c r="L156" s="532"/>
      <c r="M156" s="515"/>
      <c r="N156" s="516"/>
    </row>
    <row r="157" spans="1:14" ht="15" customHeight="1" x14ac:dyDescent="0.2">
      <c r="A157" s="498">
        <f t="shared" si="14"/>
        <v>142</v>
      </c>
      <c r="B157" s="616" t="s">
        <v>259</v>
      </c>
      <c r="C157" s="704">
        <f t="shared" si="16"/>
        <v>7.0069999999999997</v>
      </c>
      <c r="D157" s="705"/>
      <c r="E157" s="706">
        <v>7.0069999999999997</v>
      </c>
      <c r="F157" s="707"/>
      <c r="G157" s="708"/>
      <c r="H157" s="709"/>
      <c r="I157" s="710"/>
      <c r="J157" s="711"/>
      <c r="K157" s="712"/>
      <c r="L157" s="713"/>
      <c r="M157" s="515"/>
      <c r="N157" s="516"/>
    </row>
    <row r="158" spans="1:14" ht="15" customHeight="1" x14ac:dyDescent="0.2">
      <c r="A158" s="498">
        <f t="shared" si="14"/>
        <v>143</v>
      </c>
      <c r="B158" s="714" t="s">
        <v>456</v>
      </c>
      <c r="C158" s="704">
        <f t="shared" si="16"/>
        <v>0</v>
      </c>
      <c r="D158" s="550"/>
      <c r="E158" s="552"/>
      <c r="F158" s="551"/>
      <c r="G158" s="511"/>
      <c r="H158" s="512"/>
      <c r="I158" s="529"/>
      <c r="J158" s="530"/>
      <c r="K158" s="531"/>
      <c r="L158" s="532"/>
      <c r="M158" s="515"/>
      <c r="N158" s="516"/>
    </row>
    <row r="159" spans="1:14" ht="15" customHeight="1" x14ac:dyDescent="0.2">
      <c r="A159" s="498">
        <f t="shared" si="14"/>
        <v>144</v>
      </c>
      <c r="B159" s="616" t="s">
        <v>455</v>
      </c>
      <c r="C159" s="704">
        <f t="shared" si="16"/>
        <v>0</v>
      </c>
      <c r="D159" s="550"/>
      <c r="E159" s="552"/>
      <c r="F159" s="551"/>
      <c r="G159" s="511"/>
      <c r="H159" s="512"/>
      <c r="I159" s="529"/>
      <c r="J159" s="530"/>
      <c r="K159" s="531"/>
      <c r="L159" s="532"/>
      <c r="M159" s="515"/>
      <c r="N159" s="516"/>
    </row>
    <row r="160" spans="1:14" ht="15" customHeight="1" x14ac:dyDescent="0.2">
      <c r="A160" s="498">
        <f t="shared" si="14"/>
        <v>145</v>
      </c>
      <c r="B160" s="621" t="s">
        <v>225</v>
      </c>
      <c r="C160" s="704">
        <f t="shared" si="16"/>
        <v>0</v>
      </c>
      <c r="D160" s="550"/>
      <c r="E160" s="552"/>
      <c r="F160" s="551"/>
      <c r="G160" s="511"/>
      <c r="H160" s="512"/>
      <c r="I160" s="529"/>
      <c r="J160" s="530"/>
      <c r="K160" s="531"/>
      <c r="L160" s="532"/>
      <c r="M160" s="515"/>
      <c r="N160" s="516"/>
    </row>
    <row r="161" spans="1:14" ht="15" customHeight="1" x14ac:dyDescent="0.2">
      <c r="A161" s="498">
        <f t="shared" si="14"/>
        <v>146</v>
      </c>
      <c r="B161" s="616" t="s">
        <v>532</v>
      </c>
      <c r="C161" s="542">
        <f t="shared" si="16"/>
        <v>60</v>
      </c>
      <c r="D161" s="562"/>
      <c r="E161" s="615">
        <v>60</v>
      </c>
      <c r="F161" s="625"/>
      <c r="G161" s="567"/>
      <c r="H161" s="568"/>
      <c r="I161" s="529"/>
      <c r="J161" s="530"/>
      <c r="K161" s="531"/>
      <c r="L161" s="532"/>
      <c r="M161" s="515"/>
      <c r="N161" s="516"/>
    </row>
    <row r="162" spans="1:14" ht="15" customHeight="1" x14ac:dyDescent="0.2">
      <c r="A162" s="498">
        <f t="shared" si="14"/>
        <v>147</v>
      </c>
      <c r="B162" s="616" t="s">
        <v>476</v>
      </c>
      <c r="C162" s="542">
        <f t="shared" si="16"/>
        <v>0</v>
      </c>
      <c r="D162" s="562"/>
      <c r="E162" s="615"/>
      <c r="F162" s="562"/>
      <c r="G162" s="542"/>
      <c r="H162" s="541"/>
      <c r="I162" s="529"/>
      <c r="J162" s="530"/>
      <c r="K162" s="531"/>
      <c r="L162" s="532"/>
      <c r="M162" s="515"/>
      <c r="N162" s="516"/>
    </row>
    <row r="163" spans="1:14" ht="27.75" customHeight="1" x14ac:dyDescent="0.2">
      <c r="A163" s="498">
        <f t="shared" si="14"/>
        <v>148</v>
      </c>
      <c r="B163" s="616" t="s">
        <v>477</v>
      </c>
      <c r="C163" s="542">
        <f t="shared" si="16"/>
        <v>-8.59</v>
      </c>
      <c r="D163" s="562"/>
      <c r="E163" s="615"/>
      <c r="F163" s="562"/>
      <c r="G163" s="542">
        <v>-8.59</v>
      </c>
      <c r="H163" s="541"/>
      <c r="I163" s="529"/>
      <c r="J163" s="530"/>
      <c r="K163" s="531"/>
      <c r="L163" s="532"/>
      <c r="M163" s="515"/>
      <c r="N163" s="516"/>
    </row>
    <row r="164" spans="1:14" ht="15" customHeight="1" x14ac:dyDescent="0.2">
      <c r="A164" s="498">
        <f t="shared" si="14"/>
        <v>149</v>
      </c>
      <c r="B164" s="616" t="s">
        <v>468</v>
      </c>
      <c r="C164" s="542">
        <f t="shared" si="16"/>
        <v>0</v>
      </c>
      <c r="D164" s="562"/>
      <c r="E164" s="615"/>
      <c r="F164" s="562"/>
      <c r="G164" s="542"/>
      <c r="H164" s="541"/>
      <c r="I164" s="715"/>
      <c r="J164" s="716"/>
      <c r="K164" s="717"/>
      <c r="L164" s="718"/>
      <c r="M164" s="515"/>
      <c r="N164" s="516"/>
    </row>
    <row r="165" spans="1:14" ht="15" customHeight="1" x14ac:dyDescent="0.2">
      <c r="A165" s="498">
        <f t="shared" si="14"/>
        <v>150</v>
      </c>
      <c r="B165" s="719" t="s">
        <v>296</v>
      </c>
      <c r="C165" s="720">
        <f t="shared" si="16"/>
        <v>0</v>
      </c>
      <c r="D165" s="721"/>
      <c r="E165" s="722"/>
      <c r="F165" s="721"/>
      <c r="G165" s="720"/>
      <c r="H165" s="723"/>
      <c r="I165" s="694"/>
      <c r="J165" s="695"/>
      <c r="K165" s="696"/>
      <c r="L165" s="697"/>
      <c r="M165" s="515"/>
      <c r="N165" s="516"/>
    </row>
    <row r="166" spans="1:14" ht="15" customHeight="1" x14ac:dyDescent="0.2">
      <c r="A166" s="498">
        <f t="shared" si="14"/>
        <v>151</v>
      </c>
      <c r="B166" s="616" t="s">
        <v>459</v>
      </c>
      <c r="C166" s="724">
        <f t="shared" si="16"/>
        <v>7</v>
      </c>
      <c r="D166" s="725"/>
      <c r="E166" s="726">
        <v>7</v>
      </c>
      <c r="F166" s="725"/>
      <c r="G166" s="724"/>
      <c r="H166" s="727"/>
      <c r="I166" s="529"/>
      <c r="J166" s="530"/>
      <c r="K166" s="531"/>
      <c r="L166" s="532"/>
      <c r="M166" s="515"/>
      <c r="N166" s="516"/>
    </row>
    <row r="167" spans="1:14" ht="15" customHeight="1" x14ac:dyDescent="0.2">
      <c r="A167" s="498">
        <f t="shared" si="14"/>
        <v>152</v>
      </c>
      <c r="B167" s="616" t="s">
        <v>460</v>
      </c>
      <c r="C167" s="724">
        <f t="shared" si="16"/>
        <v>0</v>
      </c>
      <c r="D167" s="725"/>
      <c r="E167" s="726"/>
      <c r="F167" s="725"/>
      <c r="G167" s="724"/>
      <c r="H167" s="727"/>
      <c r="I167" s="529"/>
      <c r="J167" s="530"/>
      <c r="K167" s="531"/>
      <c r="L167" s="532"/>
      <c r="M167" s="515"/>
      <c r="N167" s="516"/>
    </row>
    <row r="168" spans="1:14" ht="15" customHeight="1" x14ac:dyDescent="0.2">
      <c r="A168" s="498">
        <f t="shared" si="14"/>
        <v>153</v>
      </c>
      <c r="B168" s="616" t="s">
        <v>479</v>
      </c>
      <c r="C168" s="724">
        <f t="shared" si="16"/>
        <v>0</v>
      </c>
      <c r="D168" s="725"/>
      <c r="E168" s="726"/>
      <c r="F168" s="725"/>
      <c r="G168" s="728"/>
      <c r="H168" s="729"/>
      <c r="I168" s="529"/>
      <c r="J168" s="530"/>
      <c r="K168" s="531"/>
      <c r="L168" s="532"/>
      <c r="M168" s="515"/>
      <c r="N168" s="516"/>
    </row>
    <row r="169" spans="1:14" ht="25.5" customHeight="1" x14ac:dyDescent="0.2">
      <c r="A169" s="498">
        <f t="shared" si="14"/>
        <v>154</v>
      </c>
      <c r="B169" s="543" t="s">
        <v>545</v>
      </c>
      <c r="C169" s="730">
        <f t="shared" si="16"/>
        <v>10.93065</v>
      </c>
      <c r="D169" s="731"/>
      <c r="E169" s="732"/>
      <c r="F169" s="733"/>
      <c r="G169" s="170">
        <v>10.93065</v>
      </c>
      <c r="H169" s="731"/>
      <c r="I169" s="529"/>
      <c r="J169" s="530"/>
      <c r="K169" s="531"/>
      <c r="L169" s="532"/>
      <c r="M169" s="515"/>
      <c r="N169" s="516"/>
    </row>
    <row r="170" spans="1:14" ht="16.5" customHeight="1" x14ac:dyDescent="0.2">
      <c r="A170" s="498">
        <f t="shared" si="14"/>
        <v>155</v>
      </c>
      <c r="B170" s="734" t="s">
        <v>563</v>
      </c>
      <c r="C170" s="730">
        <f t="shared" si="16"/>
        <v>0</v>
      </c>
      <c r="D170" s="731"/>
      <c r="E170" s="732"/>
      <c r="F170" s="731"/>
      <c r="G170" s="735"/>
      <c r="H170" s="731"/>
      <c r="I170" s="529"/>
      <c r="J170" s="530"/>
      <c r="K170" s="531"/>
      <c r="L170" s="532"/>
      <c r="M170" s="515"/>
      <c r="N170" s="516"/>
    </row>
    <row r="171" spans="1:14" ht="30" customHeight="1" x14ac:dyDescent="0.2">
      <c r="A171" s="498">
        <v>156</v>
      </c>
      <c r="B171" s="616" t="s">
        <v>642</v>
      </c>
      <c r="C171" s="730">
        <f t="shared" si="16"/>
        <v>38.802280000000003</v>
      </c>
      <c r="D171" s="731"/>
      <c r="E171" s="735">
        <v>38.802280000000003</v>
      </c>
      <c r="F171" s="731"/>
      <c r="G171" s="735"/>
      <c r="H171" s="731"/>
      <c r="I171" s="529"/>
      <c r="J171" s="530"/>
      <c r="K171" s="531"/>
      <c r="L171" s="532"/>
      <c r="M171" s="515"/>
      <c r="N171" s="516"/>
    </row>
    <row r="172" spans="1:14" ht="30" customHeight="1" x14ac:dyDescent="0.2">
      <c r="A172" s="498">
        <v>157</v>
      </c>
      <c r="B172" s="736" t="s">
        <v>679</v>
      </c>
      <c r="C172" s="730">
        <f t="shared" si="16"/>
        <v>50</v>
      </c>
      <c r="D172" s="731"/>
      <c r="E172" s="735">
        <v>50</v>
      </c>
      <c r="F172" s="731"/>
      <c r="G172" s="735"/>
      <c r="H172" s="731"/>
      <c r="I172" s="529"/>
      <c r="J172" s="530"/>
      <c r="K172" s="531"/>
      <c r="L172" s="532"/>
      <c r="M172" s="515"/>
      <c r="N172" s="516"/>
    </row>
    <row r="173" spans="1:14" ht="52.5" customHeight="1" x14ac:dyDescent="0.2">
      <c r="A173" s="498">
        <v>158</v>
      </c>
      <c r="B173" s="737" t="s">
        <v>641</v>
      </c>
      <c r="C173" s="730">
        <f t="shared" si="16"/>
        <v>2.5470000000000002</v>
      </c>
      <c r="D173" s="731"/>
      <c r="E173" s="732"/>
      <c r="F173" s="731"/>
      <c r="G173" s="735">
        <v>2.5470000000000002</v>
      </c>
      <c r="H173" s="731"/>
      <c r="I173" s="529"/>
      <c r="J173" s="530"/>
      <c r="K173" s="531"/>
      <c r="L173" s="532"/>
      <c r="M173" s="515"/>
      <c r="N173" s="516"/>
    </row>
    <row r="174" spans="1:14" ht="15" customHeight="1" x14ac:dyDescent="0.2">
      <c r="A174" s="498">
        <f>A173+1</f>
        <v>159</v>
      </c>
      <c r="B174" s="635" t="s">
        <v>27</v>
      </c>
      <c r="C174" s="738">
        <f t="shared" si="16"/>
        <v>0</v>
      </c>
      <c r="D174" s="739">
        <f t="shared" si="16"/>
        <v>0</v>
      </c>
      <c r="E174" s="643"/>
      <c r="F174" s="636"/>
      <c r="G174" s="740"/>
      <c r="H174" s="741"/>
      <c r="I174" s="547"/>
      <c r="J174" s="550"/>
      <c r="K174" s="579"/>
      <c r="L174" s="548"/>
      <c r="M174" s="515"/>
      <c r="N174" s="516"/>
    </row>
    <row r="175" spans="1:14" ht="15" customHeight="1" x14ac:dyDescent="0.2">
      <c r="A175" s="498">
        <f t="shared" ref="A175:A179" si="18">A174+1</f>
        <v>160</v>
      </c>
      <c r="B175" s="639" t="s">
        <v>258</v>
      </c>
      <c r="C175" s="547">
        <f t="shared" si="16"/>
        <v>34</v>
      </c>
      <c r="D175" s="550">
        <f>F175+H175+J175+L175</f>
        <v>-52</v>
      </c>
      <c r="E175" s="557"/>
      <c r="F175" s="636">
        <v>-52</v>
      </c>
      <c r="G175" s="553"/>
      <c r="H175" s="636"/>
      <c r="I175" s="511"/>
      <c r="J175" s="551"/>
      <c r="K175" s="579">
        <v>34</v>
      </c>
      <c r="L175" s="548"/>
      <c r="M175" s="515"/>
      <c r="N175" s="516"/>
    </row>
    <row r="176" spans="1:14" ht="15" customHeight="1" x14ac:dyDescent="0.2">
      <c r="A176" s="498">
        <f t="shared" si="18"/>
        <v>161</v>
      </c>
      <c r="B176" s="635" t="s">
        <v>7</v>
      </c>
      <c r="C176" s="553">
        <f t="shared" si="16"/>
        <v>0</v>
      </c>
      <c r="D176" s="636"/>
      <c r="E176" s="557"/>
      <c r="F176" s="636"/>
      <c r="G176" s="553"/>
      <c r="H176" s="574"/>
      <c r="I176" s="542"/>
      <c r="J176" s="562"/>
      <c r="K176" s="557"/>
      <c r="L176" s="574"/>
      <c r="M176" s="515"/>
      <c r="N176" s="516"/>
    </row>
    <row r="177" spans="1:14" ht="15" customHeight="1" x14ac:dyDescent="0.2">
      <c r="A177" s="498">
        <f t="shared" si="18"/>
        <v>162</v>
      </c>
      <c r="B177" s="635" t="s">
        <v>8</v>
      </c>
      <c r="C177" s="547">
        <f t="shared" si="16"/>
        <v>0</v>
      </c>
      <c r="D177" s="550"/>
      <c r="E177" s="579"/>
      <c r="F177" s="551"/>
      <c r="G177" s="547"/>
      <c r="H177" s="548"/>
      <c r="I177" s="511"/>
      <c r="J177" s="551"/>
      <c r="K177" s="552"/>
      <c r="L177" s="512"/>
      <c r="M177" s="515"/>
      <c r="N177" s="516"/>
    </row>
    <row r="178" spans="1:14" ht="15" customHeight="1" x14ac:dyDescent="0.2">
      <c r="A178" s="498">
        <f t="shared" si="18"/>
        <v>163</v>
      </c>
      <c r="B178" s="635" t="s">
        <v>9</v>
      </c>
      <c r="C178" s="547">
        <f t="shared" si="16"/>
        <v>0</v>
      </c>
      <c r="D178" s="550"/>
      <c r="E178" s="579"/>
      <c r="F178" s="551"/>
      <c r="G178" s="547"/>
      <c r="H178" s="548"/>
      <c r="I178" s="511"/>
      <c r="J178" s="551"/>
      <c r="K178" s="552"/>
      <c r="L178" s="512"/>
      <c r="M178" s="515"/>
      <c r="N178" s="516"/>
    </row>
    <row r="179" spans="1:14" ht="15" customHeight="1" x14ac:dyDescent="0.2">
      <c r="A179" s="498">
        <f t="shared" si="18"/>
        <v>164</v>
      </c>
      <c r="B179" s="635" t="s">
        <v>10</v>
      </c>
      <c r="C179" s="547">
        <f t="shared" si="16"/>
        <v>0</v>
      </c>
      <c r="D179" s="550"/>
      <c r="E179" s="579"/>
      <c r="F179" s="551"/>
      <c r="G179" s="547"/>
      <c r="H179" s="548"/>
      <c r="I179" s="511"/>
      <c r="J179" s="551"/>
      <c r="K179" s="552"/>
      <c r="L179" s="512"/>
      <c r="M179" s="515"/>
      <c r="N179" s="516"/>
    </row>
    <row r="180" spans="1:14" ht="15" customHeight="1" x14ac:dyDescent="0.2">
      <c r="A180" s="498">
        <f t="shared" si="14"/>
        <v>165</v>
      </c>
      <c r="B180" s="635" t="s">
        <v>11</v>
      </c>
      <c r="C180" s="547">
        <f t="shared" si="16"/>
        <v>0</v>
      </c>
      <c r="D180" s="550"/>
      <c r="E180" s="579"/>
      <c r="F180" s="551"/>
      <c r="G180" s="547"/>
      <c r="H180" s="548"/>
      <c r="I180" s="511"/>
      <c r="J180" s="551"/>
      <c r="K180" s="552"/>
      <c r="L180" s="512"/>
      <c r="M180" s="515"/>
      <c r="N180" s="516"/>
    </row>
    <row r="181" spans="1:14" ht="15" customHeight="1" x14ac:dyDescent="0.2">
      <c r="A181" s="498">
        <f t="shared" si="14"/>
        <v>166</v>
      </c>
      <c r="B181" s="635" t="s">
        <v>12</v>
      </c>
      <c r="C181" s="547">
        <f t="shared" si="16"/>
        <v>0</v>
      </c>
      <c r="D181" s="550"/>
      <c r="E181" s="579"/>
      <c r="F181" s="551"/>
      <c r="G181" s="547"/>
      <c r="H181" s="548"/>
      <c r="I181" s="511"/>
      <c r="J181" s="551"/>
      <c r="K181" s="552"/>
      <c r="L181" s="512"/>
      <c r="M181" s="515"/>
      <c r="N181" s="516"/>
    </row>
    <row r="182" spans="1:14" ht="15" customHeight="1" x14ac:dyDescent="0.2">
      <c r="A182" s="498">
        <f t="shared" si="14"/>
        <v>167</v>
      </c>
      <c r="B182" s="635" t="s">
        <v>13</v>
      </c>
      <c r="C182" s="547">
        <f t="shared" si="16"/>
        <v>0</v>
      </c>
      <c r="D182" s="550"/>
      <c r="E182" s="579"/>
      <c r="F182" s="551"/>
      <c r="G182" s="547"/>
      <c r="H182" s="548"/>
      <c r="I182" s="511"/>
      <c r="J182" s="551"/>
      <c r="K182" s="552"/>
      <c r="L182" s="512"/>
      <c r="M182" s="515"/>
      <c r="N182" s="516"/>
    </row>
    <row r="183" spans="1:14" ht="15" customHeight="1" x14ac:dyDescent="0.2">
      <c r="A183" s="498">
        <f t="shared" si="14"/>
        <v>168</v>
      </c>
      <c r="B183" s="635" t="s">
        <v>14</v>
      </c>
      <c r="C183" s="547">
        <f t="shared" si="16"/>
        <v>0</v>
      </c>
      <c r="D183" s="550"/>
      <c r="E183" s="579"/>
      <c r="F183" s="551"/>
      <c r="G183" s="547"/>
      <c r="H183" s="548"/>
      <c r="I183" s="511"/>
      <c r="J183" s="551"/>
      <c r="K183" s="552"/>
      <c r="L183" s="512"/>
      <c r="M183" s="515"/>
      <c r="N183" s="516"/>
    </row>
    <row r="184" spans="1:14" ht="15" customHeight="1" x14ac:dyDescent="0.2">
      <c r="A184" s="498">
        <f t="shared" si="14"/>
        <v>169</v>
      </c>
      <c r="B184" s="635" t="s">
        <v>28</v>
      </c>
      <c r="C184" s="547">
        <f t="shared" si="16"/>
        <v>0</v>
      </c>
      <c r="D184" s="550"/>
      <c r="E184" s="579"/>
      <c r="F184" s="551"/>
      <c r="G184" s="547"/>
      <c r="H184" s="548"/>
      <c r="I184" s="511"/>
      <c r="J184" s="551"/>
      <c r="K184" s="552"/>
      <c r="L184" s="512"/>
      <c r="M184" s="515"/>
      <c r="N184" s="516"/>
    </row>
    <row r="185" spans="1:14" ht="15" customHeight="1" x14ac:dyDescent="0.2">
      <c r="A185" s="498">
        <f t="shared" si="14"/>
        <v>170</v>
      </c>
      <c r="B185" s="635" t="s">
        <v>16</v>
      </c>
      <c r="C185" s="547">
        <f t="shared" si="16"/>
        <v>0</v>
      </c>
      <c r="D185" s="550"/>
      <c r="E185" s="579"/>
      <c r="F185" s="551"/>
      <c r="G185" s="547"/>
      <c r="H185" s="548"/>
      <c r="I185" s="511"/>
      <c r="J185" s="551"/>
      <c r="K185" s="552"/>
      <c r="L185" s="512"/>
      <c r="M185" s="515"/>
      <c r="N185" s="516"/>
    </row>
    <row r="186" spans="1:14" ht="15" customHeight="1" x14ac:dyDescent="0.2">
      <c r="A186" s="498">
        <f t="shared" si="14"/>
        <v>171</v>
      </c>
      <c r="B186" s="635" t="s">
        <v>115</v>
      </c>
      <c r="C186" s="742">
        <f t="shared" ref="C186:D193" si="19">E186+G186+I186+K186</f>
        <v>0</v>
      </c>
      <c r="D186" s="743">
        <f t="shared" si="19"/>
        <v>0</v>
      </c>
      <c r="E186" s="552"/>
      <c r="F186" s="551"/>
      <c r="G186" s="742"/>
      <c r="H186" s="743"/>
      <c r="I186" s="511"/>
      <c r="J186" s="551"/>
      <c r="K186" s="552"/>
      <c r="L186" s="512"/>
      <c r="M186" s="515"/>
      <c r="N186" s="516"/>
    </row>
    <row r="187" spans="1:14" ht="15" customHeight="1" x14ac:dyDescent="0.2">
      <c r="A187" s="498">
        <f t="shared" si="14"/>
        <v>172</v>
      </c>
      <c r="B187" s="614" t="s">
        <v>244</v>
      </c>
      <c r="C187" s="511">
        <f t="shared" si="19"/>
        <v>0</v>
      </c>
      <c r="D187" s="551">
        <f>F187+H187+J187+L187</f>
        <v>0</v>
      </c>
      <c r="E187" s="552"/>
      <c r="F187" s="551"/>
      <c r="G187" s="511"/>
      <c r="H187" s="512"/>
      <c r="I187" s="511"/>
      <c r="J187" s="551"/>
      <c r="K187" s="552"/>
      <c r="L187" s="512"/>
      <c r="M187" s="515"/>
      <c r="N187" s="516"/>
    </row>
    <row r="188" spans="1:14" ht="15" customHeight="1" x14ac:dyDescent="0.2">
      <c r="A188" s="498">
        <f t="shared" si="14"/>
        <v>173</v>
      </c>
      <c r="B188" s="635" t="s">
        <v>237</v>
      </c>
      <c r="C188" s="547">
        <f t="shared" si="19"/>
        <v>0</v>
      </c>
      <c r="D188" s="551"/>
      <c r="E188" s="588"/>
      <c r="F188" s="550"/>
      <c r="G188" s="511"/>
      <c r="H188" s="512"/>
      <c r="I188" s="511"/>
      <c r="J188" s="551"/>
      <c r="K188" s="552"/>
      <c r="L188" s="512"/>
      <c r="M188" s="515"/>
      <c r="N188" s="516"/>
    </row>
    <row r="189" spans="1:14" ht="26.25" customHeight="1" x14ac:dyDescent="0.2">
      <c r="A189" s="498">
        <f t="shared" si="14"/>
        <v>174</v>
      </c>
      <c r="B189" s="616" t="s">
        <v>461</v>
      </c>
      <c r="C189" s="542">
        <f t="shared" si="19"/>
        <v>0</v>
      </c>
      <c r="D189" s="562"/>
      <c r="E189" s="615"/>
      <c r="F189" s="570"/>
      <c r="G189" s="511"/>
      <c r="H189" s="512"/>
      <c r="I189" s="511"/>
      <c r="J189" s="551"/>
      <c r="K189" s="552"/>
      <c r="L189" s="512"/>
      <c r="M189" s="515"/>
      <c r="N189" s="516"/>
    </row>
    <row r="190" spans="1:14" ht="15" customHeight="1" x14ac:dyDescent="0.2">
      <c r="A190" s="498">
        <f t="shared" si="14"/>
        <v>175</v>
      </c>
      <c r="B190" s="614" t="s">
        <v>70</v>
      </c>
      <c r="C190" s="511">
        <f t="shared" si="19"/>
        <v>0</v>
      </c>
      <c r="D190" s="551"/>
      <c r="E190" s="560"/>
      <c r="F190" s="551"/>
      <c r="G190" s="511"/>
      <c r="H190" s="512"/>
      <c r="I190" s="511"/>
      <c r="J190" s="551"/>
      <c r="K190" s="552"/>
      <c r="L190" s="512"/>
      <c r="M190" s="515"/>
      <c r="N190" s="516"/>
    </row>
    <row r="191" spans="1:14" ht="15" customHeight="1" x14ac:dyDescent="0.2">
      <c r="A191" s="498">
        <f t="shared" si="14"/>
        <v>176</v>
      </c>
      <c r="B191" s="617" t="s">
        <v>226</v>
      </c>
      <c r="C191" s="511">
        <f t="shared" si="19"/>
        <v>0</v>
      </c>
      <c r="D191" s="551"/>
      <c r="E191" s="552"/>
      <c r="F191" s="551"/>
      <c r="G191" s="567"/>
      <c r="H191" s="568"/>
      <c r="I191" s="511"/>
      <c r="J191" s="551"/>
      <c r="K191" s="556"/>
      <c r="L191" s="568"/>
      <c r="M191" s="515"/>
      <c r="N191" s="516"/>
    </row>
    <row r="192" spans="1:14" ht="15" customHeight="1" thickBot="1" x14ac:dyDescent="0.25">
      <c r="A192" s="580">
        <f t="shared" si="14"/>
        <v>177</v>
      </c>
      <c r="B192" s="676" t="s">
        <v>6</v>
      </c>
      <c r="C192" s="744">
        <f t="shared" si="19"/>
        <v>0</v>
      </c>
      <c r="D192" s="745">
        <f>F192+H192+J192+L192</f>
        <v>10.9068</v>
      </c>
      <c r="E192" s="588"/>
      <c r="F192" s="585"/>
      <c r="G192" s="746"/>
      <c r="H192" s="650"/>
      <c r="I192" s="583"/>
      <c r="J192" s="584"/>
      <c r="K192" s="649"/>
      <c r="L192" s="747">
        <v>10.9068</v>
      </c>
      <c r="M192" s="657"/>
      <c r="N192" s="658"/>
    </row>
    <row r="193" spans="1:14" ht="30" customHeight="1" thickBot="1" x14ac:dyDescent="0.25">
      <c r="A193" s="488">
        <f t="shared" si="14"/>
        <v>178</v>
      </c>
      <c r="B193" s="748" t="s">
        <v>245</v>
      </c>
      <c r="C193" s="596">
        <f t="shared" si="19"/>
        <v>825.67008999999996</v>
      </c>
      <c r="D193" s="749"/>
      <c r="E193" s="750">
        <f>E194+E204+SUM(E210:E219)</f>
        <v>204.65720999999999</v>
      </c>
      <c r="F193" s="751"/>
      <c r="G193" s="678">
        <f>G194+G204+SUM(G210:G219)</f>
        <v>621.01288</v>
      </c>
      <c r="H193" s="752"/>
      <c r="I193" s="753"/>
      <c r="J193" s="751"/>
      <c r="K193" s="754">
        <f>K194+K204+SUM(K210:K219)</f>
        <v>0</v>
      </c>
      <c r="L193" s="755"/>
      <c r="M193" s="685"/>
      <c r="N193" s="497"/>
    </row>
    <row r="194" spans="1:14" ht="15" customHeight="1" x14ac:dyDescent="0.2">
      <c r="A194" s="498">
        <f t="shared" si="14"/>
        <v>179</v>
      </c>
      <c r="B194" s="756" t="s">
        <v>240</v>
      </c>
      <c r="C194" s="632">
        <f>SUM(C195:C203)</f>
        <v>789.93709000000001</v>
      </c>
      <c r="D194" s="757"/>
      <c r="E194" s="634">
        <f>SUM(E195:E203)</f>
        <v>168.92420999999999</v>
      </c>
      <c r="F194" s="757"/>
      <c r="G194" s="758">
        <f>G198+G202+G196</f>
        <v>621.01288</v>
      </c>
      <c r="H194" s="759"/>
      <c r="I194" s="760"/>
      <c r="J194" s="761"/>
      <c r="K194" s="760"/>
      <c r="L194" s="762"/>
      <c r="M194" s="508"/>
      <c r="N194" s="509"/>
    </row>
    <row r="195" spans="1:14" ht="15" customHeight="1" x14ac:dyDescent="0.2">
      <c r="A195" s="498">
        <f t="shared" si="14"/>
        <v>180</v>
      </c>
      <c r="B195" s="763" t="s">
        <v>72</v>
      </c>
      <c r="C195" s="764">
        <f>E195+G195+I195+K195</f>
        <v>30</v>
      </c>
      <c r="D195" s="765"/>
      <c r="E195" s="628">
        <v>30</v>
      </c>
      <c r="F195" s="757"/>
      <c r="G195" s="766"/>
      <c r="H195" s="757"/>
      <c r="I195" s="694"/>
      <c r="J195" s="695"/>
      <c r="K195" s="696"/>
      <c r="L195" s="697"/>
      <c r="M195" s="515"/>
      <c r="N195" s="516"/>
    </row>
    <row r="196" spans="1:14" ht="25.5" customHeight="1" x14ac:dyDescent="0.2">
      <c r="A196" s="498">
        <f t="shared" si="14"/>
        <v>181</v>
      </c>
      <c r="B196" s="767" t="s">
        <v>454</v>
      </c>
      <c r="C196" s="571">
        <f>E196+G196+I196+K196</f>
        <v>147.01288</v>
      </c>
      <c r="D196" s="636"/>
      <c r="E196" s="533">
        <v>115</v>
      </c>
      <c r="F196" s="768"/>
      <c r="G196" s="527">
        <v>32.012880000000003</v>
      </c>
      <c r="H196" s="768"/>
      <c r="I196" s="694"/>
      <c r="J196" s="695"/>
      <c r="K196" s="696"/>
      <c r="L196" s="697"/>
      <c r="M196" s="515"/>
      <c r="N196" s="516"/>
    </row>
    <row r="197" spans="1:14" ht="25.5" customHeight="1" x14ac:dyDescent="0.2">
      <c r="A197" s="498">
        <f t="shared" si="14"/>
        <v>182</v>
      </c>
      <c r="B197" s="616" t="s">
        <v>462</v>
      </c>
      <c r="C197" s="542">
        <f>E197+G197+I197+K197</f>
        <v>0</v>
      </c>
      <c r="D197" s="630"/>
      <c r="E197" s="615"/>
      <c r="F197" s="671"/>
      <c r="G197" s="670"/>
      <c r="H197" s="671"/>
      <c r="I197" s="511"/>
      <c r="J197" s="551"/>
      <c r="K197" s="552"/>
      <c r="L197" s="532"/>
      <c r="M197" s="515"/>
      <c r="N197" s="516"/>
    </row>
    <row r="198" spans="1:14" ht="15" customHeight="1" x14ac:dyDescent="0.2">
      <c r="A198" s="498">
        <f t="shared" si="14"/>
        <v>183</v>
      </c>
      <c r="B198" s="616" t="s">
        <v>475</v>
      </c>
      <c r="C198" s="542">
        <f>E198+G198+I198+K198</f>
        <v>589</v>
      </c>
      <c r="D198" s="630"/>
      <c r="E198" s="615"/>
      <c r="F198" s="562"/>
      <c r="G198" s="542">
        <v>589</v>
      </c>
      <c r="H198" s="562"/>
      <c r="I198" s="511"/>
      <c r="J198" s="551"/>
      <c r="K198" s="552"/>
      <c r="L198" s="532"/>
      <c r="M198" s="515"/>
      <c r="N198" s="516"/>
    </row>
    <row r="199" spans="1:14" ht="15" customHeight="1" x14ac:dyDescent="0.2">
      <c r="A199" s="498">
        <f t="shared" si="14"/>
        <v>184</v>
      </c>
      <c r="B199" s="616" t="s">
        <v>257</v>
      </c>
      <c r="C199" s="542">
        <f t="shared" ref="C199:C202" si="20">E199+G199+I199+K199</f>
        <v>0</v>
      </c>
      <c r="D199" s="630"/>
      <c r="E199" s="615"/>
      <c r="F199" s="562"/>
      <c r="G199" s="542"/>
      <c r="H199" s="562"/>
      <c r="I199" s="511"/>
      <c r="J199" s="551"/>
      <c r="K199" s="552"/>
      <c r="L199" s="532"/>
      <c r="M199" s="515"/>
      <c r="N199" s="516"/>
    </row>
    <row r="200" spans="1:14" ht="15" customHeight="1" x14ac:dyDescent="0.2">
      <c r="A200" s="498">
        <f t="shared" si="14"/>
        <v>185</v>
      </c>
      <c r="B200" s="616" t="s">
        <v>260</v>
      </c>
      <c r="C200" s="542">
        <f t="shared" si="20"/>
        <v>0</v>
      </c>
      <c r="D200" s="562"/>
      <c r="E200" s="615"/>
      <c r="F200" s="562"/>
      <c r="G200" s="542"/>
      <c r="H200" s="769"/>
      <c r="I200" s="511"/>
      <c r="J200" s="551"/>
      <c r="K200" s="552"/>
      <c r="L200" s="532"/>
      <c r="M200" s="515"/>
      <c r="N200" s="516"/>
    </row>
    <row r="201" spans="1:14" ht="15" customHeight="1" x14ac:dyDescent="0.2">
      <c r="A201" s="498">
        <f t="shared" si="14"/>
        <v>186</v>
      </c>
      <c r="B201" s="614" t="s">
        <v>73</v>
      </c>
      <c r="C201" s="542">
        <f>E201+G201+I201+K201</f>
        <v>0</v>
      </c>
      <c r="D201" s="562"/>
      <c r="E201" s="560"/>
      <c r="F201" s="770"/>
      <c r="G201" s="542"/>
      <c r="H201" s="769"/>
      <c r="I201" s="511"/>
      <c r="J201" s="551"/>
      <c r="K201" s="552"/>
      <c r="L201" s="532"/>
      <c r="M201" s="515"/>
      <c r="N201" s="516"/>
    </row>
    <row r="202" spans="1:14" ht="15" customHeight="1" x14ac:dyDescent="0.2">
      <c r="A202" s="498">
        <f t="shared" ref="A202:A232" si="21">A201+1</f>
        <v>187</v>
      </c>
      <c r="B202" s="693" t="s">
        <v>216</v>
      </c>
      <c r="C202" s="771">
        <f t="shared" si="20"/>
        <v>23.924209999999999</v>
      </c>
      <c r="D202" s="645"/>
      <c r="E202" s="772">
        <v>23.924209999999999</v>
      </c>
      <c r="F202" s="773"/>
      <c r="G202" s="542"/>
      <c r="H202" s="769"/>
      <c r="I202" s="511"/>
      <c r="J202" s="551"/>
      <c r="K202" s="552"/>
      <c r="L202" s="532"/>
      <c r="M202" s="515"/>
      <c r="N202" s="516"/>
    </row>
    <row r="203" spans="1:14" ht="15" customHeight="1" x14ac:dyDescent="0.2">
      <c r="A203" s="498">
        <f t="shared" si="21"/>
        <v>188</v>
      </c>
      <c r="B203" s="614" t="s">
        <v>223</v>
      </c>
      <c r="C203" s="511">
        <f>E203+G203+I203+K203</f>
        <v>0</v>
      </c>
      <c r="D203" s="551"/>
      <c r="E203" s="552"/>
      <c r="F203" s="570"/>
      <c r="G203" s="670"/>
      <c r="H203" s="570"/>
      <c r="I203" s="511"/>
      <c r="J203" s="570"/>
      <c r="K203" s="552"/>
      <c r="L203" s="774"/>
      <c r="M203" s="515"/>
      <c r="N203" s="516"/>
    </row>
    <row r="204" spans="1:14" ht="15" customHeight="1" x14ac:dyDescent="0.2">
      <c r="A204" s="498">
        <f t="shared" si="21"/>
        <v>189</v>
      </c>
      <c r="B204" s="635" t="s">
        <v>272</v>
      </c>
      <c r="C204" s="547">
        <f>E204+G204+I204+K204</f>
        <v>20</v>
      </c>
      <c r="D204" s="550"/>
      <c r="E204" s="579">
        <f>SUM(E205:E207)</f>
        <v>20</v>
      </c>
      <c r="F204" s="570"/>
      <c r="G204" s="511"/>
      <c r="H204" s="570"/>
      <c r="I204" s="511"/>
      <c r="J204" s="570"/>
      <c r="K204" s="552"/>
      <c r="L204" s="774"/>
      <c r="M204" s="515"/>
      <c r="N204" s="516"/>
    </row>
    <row r="205" spans="1:14" ht="15" customHeight="1" x14ac:dyDescent="0.2">
      <c r="A205" s="498">
        <f t="shared" si="21"/>
        <v>190</v>
      </c>
      <c r="B205" s="616" t="s">
        <v>233</v>
      </c>
      <c r="C205" s="511">
        <f>E205</f>
        <v>0</v>
      </c>
      <c r="D205" s="551"/>
      <c r="E205" s="552"/>
      <c r="F205" s="551"/>
      <c r="G205" s="511"/>
      <c r="H205" s="551"/>
      <c r="I205" s="511"/>
      <c r="J205" s="551"/>
      <c r="K205" s="552"/>
      <c r="L205" s="532"/>
      <c r="M205" s="515"/>
      <c r="N205" s="516"/>
    </row>
    <row r="206" spans="1:14" ht="27" customHeight="1" x14ac:dyDescent="0.2">
      <c r="A206" s="498">
        <f t="shared" si="21"/>
        <v>191</v>
      </c>
      <c r="B206" s="621" t="s">
        <v>261</v>
      </c>
      <c r="C206" s="542">
        <f t="shared" ref="C206:C228" si="22">E206+G206+I206+K206</f>
        <v>0</v>
      </c>
      <c r="D206" s="562"/>
      <c r="E206" s="615"/>
      <c r="F206" s="551"/>
      <c r="G206" s="511"/>
      <c r="H206" s="551"/>
      <c r="I206" s="511"/>
      <c r="J206" s="551"/>
      <c r="K206" s="552"/>
      <c r="L206" s="532"/>
      <c r="M206" s="515"/>
      <c r="N206" s="516"/>
    </row>
    <row r="207" spans="1:14" ht="17.25" customHeight="1" x14ac:dyDescent="0.2">
      <c r="A207" s="498">
        <f t="shared" si="21"/>
        <v>192</v>
      </c>
      <c r="B207" s="621" t="s">
        <v>504</v>
      </c>
      <c r="C207" s="511">
        <f t="shared" si="22"/>
        <v>20</v>
      </c>
      <c r="D207" s="551"/>
      <c r="E207" s="552">
        <v>20</v>
      </c>
      <c r="F207" s="551"/>
      <c r="G207" s="511"/>
      <c r="H207" s="551"/>
      <c r="I207" s="511"/>
      <c r="J207" s="551"/>
      <c r="K207" s="552"/>
      <c r="L207" s="532"/>
      <c r="M207" s="515"/>
      <c r="N207" s="516"/>
    </row>
    <row r="208" spans="1:14" ht="27" customHeight="1" x14ac:dyDescent="0.2">
      <c r="A208" s="498">
        <v>193</v>
      </c>
      <c r="B208" s="737" t="s">
        <v>675</v>
      </c>
      <c r="C208" s="511">
        <f t="shared" si="22"/>
        <v>1.1160000000000001</v>
      </c>
      <c r="D208" s="551"/>
      <c r="E208" s="552"/>
      <c r="F208" s="551"/>
      <c r="G208" s="552">
        <v>1.1160000000000001</v>
      </c>
      <c r="H208" s="551"/>
      <c r="I208" s="511"/>
      <c r="J208" s="551"/>
      <c r="K208" s="552"/>
      <c r="L208" s="532"/>
      <c r="M208" s="515"/>
      <c r="N208" s="516"/>
    </row>
    <row r="209" spans="1:14" ht="28.5" customHeight="1" x14ac:dyDescent="0.2">
      <c r="A209" s="498">
        <v>194</v>
      </c>
      <c r="B209" s="737" t="s">
        <v>674</v>
      </c>
      <c r="C209" s="524">
        <f t="shared" si="22"/>
        <v>16.495069999999998</v>
      </c>
      <c r="D209" s="551"/>
      <c r="E209" s="700"/>
      <c r="F209" s="551"/>
      <c r="G209" s="700">
        <v>16.495069999999998</v>
      </c>
      <c r="H209" s="551"/>
      <c r="I209" s="511"/>
      <c r="J209" s="551"/>
      <c r="K209" s="552"/>
      <c r="L209" s="532"/>
      <c r="M209" s="515"/>
      <c r="N209" s="516"/>
    </row>
    <row r="210" spans="1:14" ht="15" customHeight="1" x14ac:dyDescent="0.2">
      <c r="A210" s="498">
        <v>195</v>
      </c>
      <c r="B210" s="635" t="s">
        <v>7</v>
      </c>
      <c r="C210" s="547">
        <f t="shared" si="22"/>
        <v>15</v>
      </c>
      <c r="D210" s="550"/>
      <c r="E210" s="579">
        <v>15</v>
      </c>
      <c r="F210" s="551"/>
      <c r="G210" s="511"/>
      <c r="H210" s="551"/>
      <c r="I210" s="511"/>
      <c r="J210" s="551"/>
      <c r="K210" s="579"/>
      <c r="L210" s="532"/>
      <c r="M210" s="515"/>
      <c r="N210" s="516"/>
    </row>
    <row r="211" spans="1:14" ht="15" customHeight="1" x14ac:dyDescent="0.2">
      <c r="A211" s="498">
        <f t="shared" si="21"/>
        <v>196</v>
      </c>
      <c r="B211" s="635" t="s">
        <v>8</v>
      </c>
      <c r="C211" s="547">
        <f t="shared" si="22"/>
        <v>0</v>
      </c>
      <c r="D211" s="550"/>
      <c r="E211" s="579"/>
      <c r="F211" s="550"/>
      <c r="G211" s="511"/>
      <c r="H211" s="551"/>
      <c r="I211" s="511"/>
      <c r="J211" s="551"/>
      <c r="K211" s="579"/>
      <c r="L211" s="775"/>
      <c r="M211" s="515"/>
      <c r="N211" s="516"/>
    </row>
    <row r="212" spans="1:14" ht="15" customHeight="1" x14ac:dyDescent="0.2">
      <c r="A212" s="498">
        <f t="shared" si="21"/>
        <v>197</v>
      </c>
      <c r="B212" s="635" t="s">
        <v>9</v>
      </c>
      <c r="C212" s="547">
        <f t="shared" si="22"/>
        <v>0</v>
      </c>
      <c r="D212" s="550"/>
      <c r="E212" s="579"/>
      <c r="F212" s="550"/>
      <c r="G212" s="511"/>
      <c r="H212" s="551"/>
      <c r="I212" s="511"/>
      <c r="J212" s="551"/>
      <c r="K212" s="579"/>
      <c r="L212" s="775"/>
      <c r="M212" s="515"/>
      <c r="N212" s="516"/>
    </row>
    <row r="213" spans="1:14" ht="15" customHeight="1" x14ac:dyDescent="0.2">
      <c r="A213" s="498">
        <f t="shared" si="21"/>
        <v>198</v>
      </c>
      <c r="B213" s="635" t="s">
        <v>10</v>
      </c>
      <c r="C213" s="547">
        <f t="shared" si="22"/>
        <v>0</v>
      </c>
      <c r="D213" s="550"/>
      <c r="E213" s="579"/>
      <c r="F213" s="550"/>
      <c r="G213" s="511"/>
      <c r="H213" s="551"/>
      <c r="I213" s="511"/>
      <c r="J213" s="551"/>
      <c r="K213" s="579"/>
      <c r="L213" s="775"/>
      <c r="M213" s="515"/>
      <c r="N213" s="516"/>
    </row>
    <row r="214" spans="1:14" ht="15" customHeight="1" x14ac:dyDescent="0.2">
      <c r="A214" s="498">
        <f t="shared" si="21"/>
        <v>199</v>
      </c>
      <c r="B214" s="635" t="s">
        <v>11</v>
      </c>
      <c r="C214" s="547">
        <f t="shared" si="22"/>
        <v>0</v>
      </c>
      <c r="D214" s="550"/>
      <c r="E214" s="579"/>
      <c r="F214" s="550"/>
      <c r="G214" s="511"/>
      <c r="H214" s="551"/>
      <c r="I214" s="511"/>
      <c r="J214" s="551"/>
      <c r="K214" s="579"/>
      <c r="L214" s="775"/>
      <c r="M214" s="515"/>
      <c r="N214" s="516"/>
    </row>
    <row r="215" spans="1:14" ht="15" customHeight="1" x14ac:dyDescent="0.2">
      <c r="A215" s="498">
        <f t="shared" si="21"/>
        <v>200</v>
      </c>
      <c r="B215" s="635" t="s">
        <v>12</v>
      </c>
      <c r="C215" s="547">
        <f t="shared" si="22"/>
        <v>0</v>
      </c>
      <c r="D215" s="550"/>
      <c r="E215" s="579"/>
      <c r="F215" s="550"/>
      <c r="G215" s="511"/>
      <c r="H215" s="551"/>
      <c r="I215" s="511"/>
      <c r="J215" s="551"/>
      <c r="K215" s="579"/>
      <c r="L215" s="775"/>
      <c r="M215" s="515"/>
      <c r="N215" s="516"/>
    </row>
    <row r="216" spans="1:14" ht="15" customHeight="1" x14ac:dyDescent="0.2">
      <c r="A216" s="498">
        <f t="shared" si="21"/>
        <v>201</v>
      </c>
      <c r="B216" s="635" t="s">
        <v>13</v>
      </c>
      <c r="C216" s="547">
        <f t="shared" si="22"/>
        <v>0</v>
      </c>
      <c r="D216" s="550"/>
      <c r="E216" s="579"/>
      <c r="F216" s="550"/>
      <c r="G216" s="511"/>
      <c r="H216" s="551"/>
      <c r="I216" s="511"/>
      <c r="J216" s="551"/>
      <c r="K216" s="579"/>
      <c r="L216" s="775"/>
      <c r="M216" s="515"/>
      <c r="N216" s="516"/>
    </row>
    <row r="217" spans="1:14" ht="15" customHeight="1" x14ac:dyDescent="0.2">
      <c r="A217" s="498">
        <f t="shared" si="21"/>
        <v>202</v>
      </c>
      <c r="B217" s="635" t="s">
        <v>14</v>
      </c>
      <c r="C217" s="547">
        <f t="shared" si="22"/>
        <v>0.73299999999999998</v>
      </c>
      <c r="D217" s="550"/>
      <c r="E217" s="579">
        <v>0.73299999999999998</v>
      </c>
      <c r="F217" s="550"/>
      <c r="G217" s="511"/>
      <c r="H217" s="551"/>
      <c r="I217" s="511"/>
      <c r="J217" s="551"/>
      <c r="K217" s="579"/>
      <c r="L217" s="775"/>
      <c r="M217" s="515"/>
      <c r="N217" s="516"/>
    </row>
    <row r="218" spans="1:14" ht="15" customHeight="1" x14ac:dyDescent="0.2">
      <c r="A218" s="498">
        <f t="shared" si="21"/>
        <v>203</v>
      </c>
      <c r="B218" s="776" t="s">
        <v>28</v>
      </c>
      <c r="C218" s="547">
        <f t="shared" si="22"/>
        <v>0</v>
      </c>
      <c r="D218" s="550"/>
      <c r="E218" s="579"/>
      <c r="F218" s="550"/>
      <c r="G218" s="511"/>
      <c r="H218" s="551"/>
      <c r="I218" s="511"/>
      <c r="J218" s="551"/>
      <c r="K218" s="579"/>
      <c r="L218" s="775"/>
      <c r="M218" s="515"/>
      <c r="N218" s="516"/>
    </row>
    <row r="219" spans="1:14" ht="15" customHeight="1" thickBot="1" x14ac:dyDescent="0.25">
      <c r="A219" s="580">
        <f t="shared" si="21"/>
        <v>204</v>
      </c>
      <c r="B219" s="777" t="s">
        <v>16</v>
      </c>
      <c r="C219" s="583">
        <f t="shared" si="22"/>
        <v>0</v>
      </c>
      <c r="D219" s="584"/>
      <c r="E219" s="588"/>
      <c r="F219" s="585"/>
      <c r="G219" s="567"/>
      <c r="H219" s="625"/>
      <c r="I219" s="567"/>
      <c r="J219" s="625"/>
      <c r="K219" s="588"/>
      <c r="L219" s="778"/>
      <c r="M219" s="657"/>
      <c r="N219" s="658"/>
    </row>
    <row r="220" spans="1:14" ht="28.5" customHeight="1" thickBot="1" x14ac:dyDescent="0.25">
      <c r="A220" s="488">
        <f t="shared" si="21"/>
        <v>205</v>
      </c>
      <c r="B220" s="748" t="s">
        <v>246</v>
      </c>
      <c r="C220" s="596">
        <f t="shared" si="22"/>
        <v>142.88353000000001</v>
      </c>
      <c r="D220" s="749"/>
      <c r="E220" s="678">
        <f>E221+E223+E229+E235+E237</f>
        <v>125.27246</v>
      </c>
      <c r="F220" s="749"/>
      <c r="G220" s="678">
        <f>G221+G223+G229+G235</f>
        <v>17.611069999999998</v>
      </c>
      <c r="H220" s="751"/>
      <c r="I220" s="753"/>
      <c r="J220" s="751"/>
      <c r="K220" s="779"/>
      <c r="L220" s="780"/>
      <c r="M220" s="685"/>
      <c r="N220" s="497"/>
    </row>
    <row r="221" spans="1:14" ht="15" customHeight="1" x14ac:dyDescent="0.2">
      <c r="A221" s="498">
        <f t="shared" si="21"/>
        <v>206</v>
      </c>
      <c r="B221" s="781" t="s">
        <v>26</v>
      </c>
      <c r="C221" s="782">
        <f t="shared" si="22"/>
        <v>0</v>
      </c>
      <c r="D221" s="692"/>
      <c r="E221" s="783">
        <f>E222</f>
        <v>0</v>
      </c>
      <c r="F221" s="784"/>
      <c r="G221" s="785"/>
      <c r="H221" s="786"/>
      <c r="I221" s="691"/>
      <c r="J221" s="690"/>
      <c r="K221" s="785"/>
      <c r="L221" s="692"/>
      <c r="M221" s="787"/>
      <c r="N221" s="788"/>
    </row>
    <row r="222" spans="1:14" ht="15" customHeight="1" x14ac:dyDescent="0.2">
      <c r="A222" s="498">
        <f t="shared" si="21"/>
        <v>207</v>
      </c>
      <c r="B222" s="614" t="s">
        <v>76</v>
      </c>
      <c r="C222" s="670">
        <f t="shared" si="22"/>
        <v>0</v>
      </c>
      <c r="D222" s="697"/>
      <c r="E222" s="670"/>
      <c r="F222" s="695"/>
      <c r="G222" s="506"/>
      <c r="H222" s="789"/>
      <c r="I222" s="694"/>
      <c r="J222" s="695"/>
      <c r="K222" s="696"/>
      <c r="L222" s="697"/>
      <c r="M222" s="515"/>
      <c r="N222" s="516"/>
    </row>
    <row r="223" spans="1:14" ht="15" customHeight="1" x14ac:dyDescent="0.2">
      <c r="A223" s="498">
        <f t="shared" si="21"/>
        <v>208</v>
      </c>
      <c r="B223" s="635" t="s">
        <v>273</v>
      </c>
      <c r="C223" s="547">
        <f t="shared" si="22"/>
        <v>9.6724599999999992</v>
      </c>
      <c r="D223" s="775"/>
      <c r="E223" s="742">
        <f>SUM(E224:E228)</f>
        <v>9.6724599999999992</v>
      </c>
      <c r="F223" s="790"/>
      <c r="G223" s="637">
        <f>SUM(G224:G227)</f>
        <v>0</v>
      </c>
      <c r="H223" s="791"/>
      <c r="I223" s="529"/>
      <c r="J223" s="530"/>
      <c r="K223" s="531"/>
      <c r="L223" s="532"/>
      <c r="M223" s="515"/>
      <c r="N223" s="516"/>
    </row>
    <row r="224" spans="1:14" ht="15" customHeight="1" x14ac:dyDescent="0.2">
      <c r="A224" s="498">
        <f t="shared" si="21"/>
        <v>209</v>
      </c>
      <c r="B224" s="614" t="s">
        <v>220</v>
      </c>
      <c r="C224" s="511">
        <f t="shared" si="22"/>
        <v>0</v>
      </c>
      <c r="D224" s="532"/>
      <c r="E224" s="511"/>
      <c r="F224" s="530"/>
      <c r="G224" s="615"/>
      <c r="H224" s="792"/>
      <c r="I224" s="529"/>
      <c r="J224" s="530"/>
      <c r="K224" s="531"/>
      <c r="L224" s="532"/>
      <c r="M224" s="515"/>
      <c r="N224" s="516"/>
    </row>
    <row r="225" spans="1:14" ht="15" customHeight="1" x14ac:dyDescent="0.2">
      <c r="A225" s="498">
        <f t="shared" si="21"/>
        <v>210</v>
      </c>
      <c r="B225" s="614" t="s">
        <v>219</v>
      </c>
      <c r="C225" s="511">
        <f t="shared" si="22"/>
        <v>0</v>
      </c>
      <c r="D225" s="544"/>
      <c r="E225" s="542"/>
      <c r="F225" s="793"/>
      <c r="G225" s="615"/>
      <c r="H225" s="544"/>
      <c r="I225" s="529"/>
      <c r="J225" s="530"/>
      <c r="K225" s="531"/>
      <c r="L225" s="532"/>
      <c r="M225" s="515"/>
      <c r="N225" s="516"/>
    </row>
    <row r="226" spans="1:14" ht="15" customHeight="1" x14ac:dyDescent="0.2">
      <c r="A226" s="498">
        <f t="shared" si="21"/>
        <v>211</v>
      </c>
      <c r="B226" s="543" t="s">
        <v>463</v>
      </c>
      <c r="C226" s="771">
        <f t="shared" si="22"/>
        <v>9.6724599999999992</v>
      </c>
      <c r="D226" s="794"/>
      <c r="E226" s="771">
        <v>9.6724599999999992</v>
      </c>
      <c r="F226" s="793"/>
      <c r="G226" s="211"/>
      <c r="H226" s="795"/>
      <c r="I226" s="529"/>
      <c r="J226" s="530"/>
      <c r="K226" s="531"/>
      <c r="L226" s="532"/>
      <c r="M226" s="515"/>
      <c r="N226" s="516"/>
    </row>
    <row r="227" spans="1:14" ht="15" customHeight="1" x14ac:dyDescent="0.2">
      <c r="A227" s="498">
        <f t="shared" si="21"/>
        <v>212</v>
      </c>
      <c r="B227" s="543" t="s">
        <v>543</v>
      </c>
      <c r="C227" s="542">
        <f t="shared" si="22"/>
        <v>0</v>
      </c>
      <c r="D227" s="544"/>
      <c r="E227" s="796"/>
      <c r="F227" s="793"/>
      <c r="G227" s="797"/>
      <c r="H227" s="798"/>
      <c r="I227" s="529"/>
      <c r="J227" s="530"/>
      <c r="K227" s="531"/>
      <c r="L227" s="532"/>
      <c r="M227" s="515"/>
      <c r="N227" s="516"/>
    </row>
    <row r="228" spans="1:14" ht="15" customHeight="1" x14ac:dyDescent="0.2">
      <c r="A228" s="498">
        <f t="shared" si="21"/>
        <v>213</v>
      </c>
      <c r="B228" s="543" t="s">
        <v>616</v>
      </c>
      <c r="C228" s="542">
        <f t="shared" si="22"/>
        <v>0</v>
      </c>
      <c r="D228" s="795"/>
      <c r="E228" s="555"/>
      <c r="F228" s="799"/>
      <c r="G228" s="800"/>
      <c r="H228" s="801"/>
      <c r="I228" s="529"/>
      <c r="J228" s="530"/>
      <c r="K228" s="531"/>
      <c r="L228" s="532"/>
      <c r="M228" s="515"/>
      <c r="N228" s="516"/>
    </row>
    <row r="229" spans="1:14" ht="15" customHeight="1" x14ac:dyDescent="0.2">
      <c r="A229" s="498">
        <f t="shared" si="21"/>
        <v>214</v>
      </c>
      <c r="B229" s="603" t="s">
        <v>272</v>
      </c>
      <c r="C229" s="547">
        <f t="shared" ref="C229:C238" si="23">E229+G229+I229+K229</f>
        <v>117.61107</v>
      </c>
      <c r="D229" s="775"/>
      <c r="E229" s="742">
        <f>SUM(E230:E232)</f>
        <v>100</v>
      </c>
      <c r="F229" s="802"/>
      <c r="G229" s="803">
        <f>SUM(G230:G234)</f>
        <v>17.611069999999998</v>
      </c>
      <c r="H229" s="532"/>
      <c r="I229" s="529"/>
      <c r="J229" s="530"/>
      <c r="K229" s="531"/>
      <c r="L229" s="532"/>
      <c r="M229" s="515"/>
      <c r="N229" s="516"/>
    </row>
    <row r="230" spans="1:14" ht="15" customHeight="1" x14ac:dyDescent="0.2">
      <c r="A230" s="498">
        <f t="shared" si="21"/>
        <v>215</v>
      </c>
      <c r="B230" s="613" t="s">
        <v>217</v>
      </c>
      <c r="C230" s="511">
        <f t="shared" si="23"/>
        <v>0</v>
      </c>
      <c r="D230" s="532"/>
      <c r="E230" s="511"/>
      <c r="F230" s="530"/>
      <c r="G230" s="531"/>
      <c r="H230" s="532"/>
      <c r="I230" s="529"/>
      <c r="J230" s="530"/>
      <c r="K230" s="804"/>
      <c r="L230" s="532"/>
      <c r="M230" s="515"/>
      <c r="N230" s="516"/>
    </row>
    <row r="231" spans="1:14" ht="15" customHeight="1" x14ac:dyDescent="0.2">
      <c r="A231" s="498">
        <f t="shared" si="21"/>
        <v>216</v>
      </c>
      <c r="B231" s="613" t="s">
        <v>247</v>
      </c>
      <c r="C231" s="511">
        <f t="shared" si="23"/>
        <v>100</v>
      </c>
      <c r="D231" s="791"/>
      <c r="E231" s="805">
        <v>100</v>
      </c>
      <c r="F231" s="806"/>
      <c r="G231" s="807"/>
      <c r="H231" s="791"/>
      <c r="I231" s="808"/>
      <c r="J231" s="806"/>
      <c r="K231" s="807"/>
      <c r="L231" s="791"/>
      <c r="M231" s="515"/>
      <c r="N231" s="516"/>
    </row>
    <row r="232" spans="1:14" ht="15" customHeight="1" x14ac:dyDescent="0.2">
      <c r="A232" s="498">
        <f t="shared" si="21"/>
        <v>217</v>
      </c>
      <c r="B232" s="614" t="s">
        <v>79</v>
      </c>
      <c r="C232" s="524">
        <f t="shared" si="23"/>
        <v>0</v>
      </c>
      <c r="D232" s="791"/>
      <c r="E232" s="805"/>
      <c r="F232" s="806"/>
      <c r="G232" s="627"/>
      <c r="H232" s="791"/>
      <c r="I232" s="808"/>
      <c r="J232" s="806"/>
      <c r="K232" s="807"/>
      <c r="L232" s="791"/>
      <c r="M232" s="515"/>
      <c r="N232" s="516"/>
    </row>
    <row r="233" spans="1:14" ht="24.75" customHeight="1" x14ac:dyDescent="0.2">
      <c r="A233" s="498">
        <v>218</v>
      </c>
      <c r="B233" s="737" t="s">
        <v>710</v>
      </c>
      <c r="C233" s="524">
        <f t="shared" si="23"/>
        <v>1.1160000000000001</v>
      </c>
      <c r="D233" s="791"/>
      <c r="E233" s="805"/>
      <c r="F233" s="806"/>
      <c r="G233" s="542">
        <v>1.1160000000000001</v>
      </c>
      <c r="H233" s="791"/>
      <c r="I233" s="808"/>
      <c r="J233" s="806"/>
      <c r="K233" s="807"/>
      <c r="L233" s="791"/>
      <c r="M233" s="515"/>
      <c r="N233" s="516"/>
    </row>
    <row r="234" spans="1:14" ht="28.5" customHeight="1" x14ac:dyDescent="0.2">
      <c r="A234" s="498">
        <v>219</v>
      </c>
      <c r="B234" s="737" t="s">
        <v>711</v>
      </c>
      <c r="C234" s="524">
        <f t="shared" si="23"/>
        <v>16.495069999999998</v>
      </c>
      <c r="D234" s="791"/>
      <c r="E234" s="805"/>
      <c r="F234" s="806"/>
      <c r="G234" s="771">
        <v>16.495069999999998</v>
      </c>
      <c r="H234" s="791"/>
      <c r="I234" s="808"/>
      <c r="J234" s="806"/>
      <c r="K234" s="807"/>
      <c r="L234" s="791"/>
      <c r="M234" s="515"/>
      <c r="N234" s="516"/>
    </row>
    <row r="235" spans="1:14" ht="15" customHeight="1" x14ac:dyDescent="0.2">
      <c r="A235" s="498">
        <v>220</v>
      </c>
      <c r="B235" s="635" t="s">
        <v>237</v>
      </c>
      <c r="C235" s="547">
        <f t="shared" si="23"/>
        <v>0</v>
      </c>
      <c r="D235" s="778"/>
      <c r="E235" s="549">
        <f>E236</f>
        <v>0</v>
      </c>
      <c r="F235" s="806"/>
      <c r="G235" s="807"/>
      <c r="H235" s="791"/>
      <c r="I235" s="808"/>
      <c r="J235" s="806"/>
      <c r="K235" s="807"/>
      <c r="L235" s="791"/>
      <c r="M235" s="515"/>
      <c r="N235" s="516"/>
    </row>
    <row r="236" spans="1:14" ht="15" customHeight="1" x14ac:dyDescent="0.2">
      <c r="A236" s="580">
        <f>A235+1</f>
        <v>221</v>
      </c>
      <c r="B236" s="809" t="s">
        <v>248</v>
      </c>
      <c r="C236" s="567">
        <f t="shared" si="23"/>
        <v>0</v>
      </c>
      <c r="D236" s="778"/>
      <c r="E236" s="808"/>
      <c r="F236" s="806"/>
      <c r="G236" s="807"/>
      <c r="H236" s="791"/>
      <c r="I236" s="808"/>
      <c r="J236" s="806"/>
      <c r="K236" s="807"/>
      <c r="L236" s="791"/>
      <c r="M236" s="657"/>
      <c r="N236" s="658"/>
    </row>
    <row r="237" spans="1:14" ht="15" customHeight="1" x14ac:dyDescent="0.2">
      <c r="A237" s="580">
        <v>222</v>
      </c>
      <c r="B237" s="639" t="s">
        <v>508</v>
      </c>
      <c r="C237" s="567">
        <f t="shared" si="23"/>
        <v>15.6</v>
      </c>
      <c r="D237" s="792"/>
      <c r="E237" s="545">
        <f>E238</f>
        <v>15.6</v>
      </c>
      <c r="F237" s="793"/>
      <c r="G237" s="810"/>
      <c r="H237" s="544"/>
      <c r="I237" s="545"/>
      <c r="J237" s="793"/>
      <c r="K237" s="810"/>
      <c r="L237" s="544"/>
      <c r="M237" s="515"/>
      <c r="N237" s="516"/>
    </row>
    <row r="238" spans="1:14" ht="15" customHeight="1" thickBot="1" x14ac:dyDescent="0.25">
      <c r="A238" s="580">
        <v>223</v>
      </c>
      <c r="B238" s="617" t="s">
        <v>718</v>
      </c>
      <c r="C238" s="567">
        <f t="shared" si="23"/>
        <v>15.6</v>
      </c>
      <c r="D238" s="811"/>
      <c r="E238" s="812">
        <v>15.6</v>
      </c>
      <c r="F238" s="813"/>
      <c r="G238" s="814"/>
      <c r="H238" s="815"/>
      <c r="I238" s="812"/>
      <c r="J238" s="813"/>
      <c r="K238" s="814"/>
      <c r="L238" s="815"/>
      <c r="M238" s="816"/>
      <c r="N238" s="817"/>
    </row>
    <row r="239" spans="1:14" ht="15" customHeight="1" thickBot="1" x14ac:dyDescent="0.25">
      <c r="A239" s="488">
        <v>224</v>
      </c>
      <c r="B239" s="818" t="s">
        <v>210</v>
      </c>
      <c r="C239" s="681">
        <f t="shared" ref="C239:K239" si="24">C16+C56+C109+C146+C193+C220</f>
        <v>1669.5770499999999</v>
      </c>
      <c r="D239" s="595">
        <f t="shared" si="24"/>
        <v>-3.9328800000000044</v>
      </c>
      <c r="E239" s="681">
        <f t="shared" si="24"/>
        <v>750.99817000000007</v>
      </c>
      <c r="F239" s="595">
        <f t="shared" si="24"/>
        <v>-8.3556800000000067</v>
      </c>
      <c r="G239" s="681">
        <f t="shared" si="24"/>
        <v>868.07888000000003</v>
      </c>
      <c r="H239" s="663">
        <f t="shared" si="24"/>
        <v>7.3159999999999998</v>
      </c>
      <c r="I239" s="594">
        <f t="shared" si="24"/>
        <v>0</v>
      </c>
      <c r="J239" s="663">
        <f t="shared" si="24"/>
        <v>-14.3</v>
      </c>
      <c r="K239" s="594">
        <f t="shared" si="24"/>
        <v>50.5</v>
      </c>
      <c r="L239" s="684">
        <f>L16+L56+L109+L146+L193+L220+P241</f>
        <v>11.4068</v>
      </c>
      <c r="M239" s="594">
        <f>M16+M56+M109+M146+M193+M220+Q241</f>
        <v>0</v>
      </c>
      <c r="N239" s="663"/>
    </row>
    <row r="240" spans="1:14" ht="15" customHeight="1" x14ac:dyDescent="0.2">
      <c r="A240" s="478"/>
      <c r="B240" s="214"/>
      <c r="C240" s="478"/>
      <c r="D240" s="478"/>
      <c r="I240" s="478"/>
      <c r="J240" s="478"/>
      <c r="K240" s="478"/>
      <c r="L240" s="478"/>
    </row>
    <row r="241" spans="1:12" ht="15" customHeight="1" x14ac:dyDescent="0.2">
      <c r="A241" s="478"/>
      <c r="B241" s="209" t="s">
        <v>593</v>
      </c>
      <c r="C241" s="478"/>
      <c r="D241" s="478"/>
      <c r="E241" s="212"/>
      <c r="I241" s="478"/>
      <c r="J241" s="478"/>
      <c r="K241" s="478"/>
      <c r="L241" s="478"/>
    </row>
    <row r="242" spans="1:12" ht="15" customHeight="1" x14ac:dyDescent="0.2">
      <c r="A242" s="478"/>
      <c r="B242" s="213" t="s">
        <v>594</v>
      </c>
      <c r="C242" s="478"/>
      <c r="D242" s="478"/>
      <c r="I242" s="478"/>
      <c r="J242" s="478"/>
      <c r="K242" s="478"/>
      <c r="L242" s="478"/>
    </row>
    <row r="243" spans="1:12" ht="15" customHeight="1" x14ac:dyDescent="0.2">
      <c r="A243" s="478"/>
      <c r="B243" s="214" t="s">
        <v>595</v>
      </c>
      <c r="C243" s="478"/>
      <c r="D243" s="478"/>
      <c r="I243" s="478"/>
      <c r="J243" s="478"/>
      <c r="K243" s="478"/>
      <c r="L243" s="478"/>
    </row>
    <row r="244" spans="1:12" ht="15" customHeight="1" x14ac:dyDescent="0.2">
      <c r="A244" s="478"/>
      <c r="B244" s="209" t="s">
        <v>596</v>
      </c>
      <c r="C244" s="478"/>
      <c r="D244" s="478"/>
      <c r="I244" s="478"/>
      <c r="J244" s="478"/>
      <c r="K244" s="478"/>
      <c r="L244" s="478"/>
    </row>
    <row r="245" spans="1:12" ht="15" customHeight="1" x14ac:dyDescent="0.2">
      <c r="A245" s="478"/>
      <c r="B245" s="209" t="s">
        <v>597</v>
      </c>
      <c r="C245" s="478"/>
      <c r="D245" s="478"/>
      <c r="I245" s="478"/>
      <c r="J245" s="478"/>
      <c r="K245" s="478"/>
      <c r="L245" s="478"/>
    </row>
    <row r="247" spans="1:12" ht="15" customHeight="1" x14ac:dyDescent="0.2">
      <c r="G247" s="212"/>
    </row>
  </sheetData>
  <mergeCells count="11">
    <mergeCell ref="H5:M5"/>
    <mergeCell ref="H6:M6"/>
    <mergeCell ref="H7:L7"/>
    <mergeCell ref="G14:H14"/>
    <mergeCell ref="K14:L14"/>
    <mergeCell ref="M14:N14"/>
    <mergeCell ref="E14:F14"/>
    <mergeCell ref="I14:J14"/>
    <mergeCell ref="A14:A15"/>
    <mergeCell ref="B14:B15"/>
    <mergeCell ref="C14:D14"/>
  </mergeCells>
  <printOptions gridLines="1"/>
  <pageMargins left="0.51181102362204722" right="0" top="0.55118110236220474" bottom="0.15748031496062992" header="0.31496062992125984" footer="0.31496062992125984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2"/>
  <sheetViews>
    <sheetView topLeftCell="A122" zoomScaleNormal="100" workbookViewId="0">
      <selection activeCell="D48" sqref="D48"/>
    </sheetView>
  </sheetViews>
  <sheetFormatPr defaultRowHeight="12.75" x14ac:dyDescent="0.2"/>
  <cols>
    <col min="1" max="1" width="4.140625" style="170" customWidth="1"/>
    <col min="2" max="2" width="62.140625" style="170" customWidth="1"/>
    <col min="3" max="3" width="11.85546875" style="170" customWidth="1"/>
    <col min="4" max="4" width="27.42578125" style="170" customWidth="1"/>
    <col min="5" max="5" width="16.28515625" style="170" customWidth="1"/>
    <col min="6" max="6" width="18.42578125" style="170" customWidth="1"/>
    <col min="7" max="7" width="9.5703125" style="170" bestFit="1" customWidth="1"/>
    <col min="8" max="16384" width="9.140625" style="170"/>
  </cols>
  <sheetData>
    <row r="1" spans="1:8" ht="15.75" x14ac:dyDescent="0.25">
      <c r="B1" s="1"/>
      <c r="C1" s="1"/>
      <c r="D1" s="170" t="s">
        <v>25</v>
      </c>
      <c r="F1" s="1"/>
    </row>
    <row r="2" spans="1:8" ht="15.75" x14ac:dyDescent="0.25">
      <c r="B2" s="1"/>
      <c r="C2" s="1"/>
      <c r="D2" s="170" t="s">
        <v>534</v>
      </c>
      <c r="E2" s="172"/>
      <c r="F2" s="3"/>
      <c r="G2" s="172"/>
    </row>
    <row r="3" spans="1:8" ht="15.75" x14ac:dyDescent="0.25">
      <c r="B3" s="1"/>
      <c r="C3" s="1"/>
      <c r="D3" s="170" t="s">
        <v>35</v>
      </c>
      <c r="F3" s="1"/>
    </row>
    <row r="4" spans="1:8" ht="15.75" x14ac:dyDescent="0.25">
      <c r="B4" s="1"/>
      <c r="C4" s="1"/>
      <c r="D4" s="170" t="s">
        <v>555</v>
      </c>
      <c r="F4" s="1"/>
    </row>
    <row r="5" spans="1:8" ht="15.75" x14ac:dyDescent="0.25">
      <c r="B5" s="1"/>
      <c r="C5" s="1"/>
      <c r="D5" s="170" t="s">
        <v>672</v>
      </c>
      <c r="E5" s="172"/>
      <c r="F5" s="1"/>
    </row>
    <row r="6" spans="1:8" ht="15.75" x14ac:dyDescent="0.25">
      <c r="B6" s="1"/>
      <c r="C6" s="1"/>
      <c r="D6" s="170" t="s">
        <v>556</v>
      </c>
      <c r="F6" s="1"/>
    </row>
    <row r="7" spans="1:8" ht="15.75" x14ac:dyDescent="0.25">
      <c r="B7" s="1"/>
      <c r="C7" s="1"/>
      <c r="D7" s="1"/>
      <c r="E7" s="1"/>
      <c r="F7" s="1"/>
    </row>
    <row r="8" spans="1:8" ht="15.75" x14ac:dyDescent="0.25">
      <c r="A8" s="3" t="s">
        <v>535</v>
      </c>
      <c r="B8" s="1"/>
      <c r="C8" s="1"/>
      <c r="D8" s="1"/>
      <c r="E8" s="1"/>
      <c r="F8" s="1"/>
    </row>
    <row r="9" spans="1:8" ht="15.75" x14ac:dyDescent="0.25">
      <c r="A9" s="1"/>
      <c r="B9" s="1" t="s">
        <v>536</v>
      </c>
      <c r="C9" s="1"/>
      <c r="D9" s="1"/>
      <c r="E9" s="1"/>
      <c r="F9" s="1"/>
    </row>
    <row r="10" spans="1:8" ht="16.5" thickBot="1" x14ac:dyDescent="0.3">
      <c r="B10" s="1"/>
      <c r="C10" s="1"/>
      <c r="D10" s="1"/>
      <c r="E10" s="170" t="s">
        <v>578</v>
      </c>
      <c r="F10" s="1"/>
    </row>
    <row r="11" spans="1:8" x14ac:dyDescent="0.2">
      <c r="A11" s="1112" t="s">
        <v>0</v>
      </c>
      <c r="B11" s="1114" t="s">
        <v>383</v>
      </c>
      <c r="C11" s="1114" t="s">
        <v>384</v>
      </c>
      <c r="D11" s="1114" t="s">
        <v>385</v>
      </c>
      <c r="E11" s="1114" t="s">
        <v>411</v>
      </c>
      <c r="F11" s="1110" t="s">
        <v>49</v>
      </c>
    </row>
    <row r="12" spans="1:8" ht="30.75" customHeight="1" thickBot="1" x14ac:dyDescent="0.25">
      <c r="A12" s="1113"/>
      <c r="B12" s="1115"/>
      <c r="C12" s="1116"/>
      <c r="D12" s="1115"/>
      <c r="E12" s="1115"/>
      <c r="F12" s="1111"/>
      <c r="H12" s="170" t="s">
        <v>676</v>
      </c>
    </row>
    <row r="13" spans="1:8" x14ac:dyDescent="0.2">
      <c r="A13" s="819">
        <v>1</v>
      </c>
      <c r="B13" s="820" t="s">
        <v>386</v>
      </c>
      <c r="C13" s="821">
        <v>1</v>
      </c>
      <c r="D13" s="822" t="s">
        <v>26</v>
      </c>
      <c r="E13" s="823">
        <v>0.5</v>
      </c>
      <c r="F13" s="824"/>
    </row>
    <row r="14" spans="1:8" x14ac:dyDescent="0.2">
      <c r="A14" s="825">
        <f>A13+1</f>
        <v>2</v>
      </c>
      <c r="B14" s="826" t="s">
        <v>352</v>
      </c>
      <c r="C14" s="827">
        <v>1</v>
      </c>
      <c r="D14" s="828" t="s">
        <v>26</v>
      </c>
      <c r="E14" s="740">
        <v>26.8</v>
      </c>
      <c r="F14" s="740">
        <v>23.8</v>
      </c>
    </row>
    <row r="15" spans="1:8" x14ac:dyDescent="0.2">
      <c r="A15" s="825">
        <f t="shared" ref="A15:A59" si="0">A14+1</f>
        <v>3</v>
      </c>
      <c r="B15" s="826" t="s">
        <v>387</v>
      </c>
      <c r="C15" s="827">
        <v>1</v>
      </c>
      <c r="D15" s="828" t="s">
        <v>26</v>
      </c>
      <c r="E15" s="740">
        <v>25.3</v>
      </c>
      <c r="F15" s="829">
        <v>10</v>
      </c>
    </row>
    <row r="16" spans="1:8" x14ac:dyDescent="0.2">
      <c r="A16" s="825">
        <f t="shared" si="0"/>
        <v>4</v>
      </c>
      <c r="B16" s="830" t="s">
        <v>375</v>
      </c>
      <c r="C16" s="831">
        <v>1</v>
      </c>
      <c r="D16" s="828" t="s">
        <v>26</v>
      </c>
      <c r="E16" s="740">
        <v>9</v>
      </c>
      <c r="F16" s="740">
        <v>8.8710000000000004</v>
      </c>
    </row>
    <row r="17" spans="1:6" x14ac:dyDescent="0.2">
      <c r="A17" s="825">
        <f t="shared" si="0"/>
        <v>5</v>
      </c>
      <c r="B17" s="826" t="s">
        <v>371</v>
      </c>
      <c r="C17" s="827">
        <v>1</v>
      </c>
      <c r="D17" s="828" t="s">
        <v>26</v>
      </c>
      <c r="E17" s="740">
        <v>30.2</v>
      </c>
      <c r="F17" s="740">
        <v>25.7</v>
      </c>
    </row>
    <row r="18" spans="1:6" x14ac:dyDescent="0.2">
      <c r="A18" s="825">
        <f t="shared" si="0"/>
        <v>6</v>
      </c>
      <c r="B18" s="826" t="s">
        <v>369</v>
      </c>
      <c r="C18" s="827">
        <v>1</v>
      </c>
      <c r="D18" s="828" t="s">
        <v>26</v>
      </c>
      <c r="E18" s="740">
        <v>9.4</v>
      </c>
      <c r="F18" s="740">
        <v>8.3000000000000007</v>
      </c>
    </row>
    <row r="19" spans="1:6" x14ac:dyDescent="0.2">
      <c r="A19" s="825">
        <f t="shared" si="0"/>
        <v>7</v>
      </c>
      <c r="B19" s="830" t="s">
        <v>466</v>
      </c>
      <c r="C19" s="827">
        <v>1</v>
      </c>
      <c r="D19" s="828" t="s">
        <v>26</v>
      </c>
      <c r="E19" s="740">
        <v>0.7</v>
      </c>
      <c r="F19" s="740"/>
    </row>
    <row r="20" spans="1:6" x14ac:dyDescent="0.2">
      <c r="A20" s="825">
        <f t="shared" si="0"/>
        <v>8</v>
      </c>
      <c r="B20" s="826" t="s">
        <v>388</v>
      </c>
      <c r="C20" s="827">
        <v>1</v>
      </c>
      <c r="D20" s="828" t="s">
        <v>26</v>
      </c>
      <c r="E20" s="740">
        <v>20.8</v>
      </c>
      <c r="F20" s="740">
        <v>20.399999999999999</v>
      </c>
    </row>
    <row r="21" spans="1:6" ht="13.5" customHeight="1" x14ac:dyDescent="0.2">
      <c r="A21" s="825">
        <f t="shared" si="0"/>
        <v>9</v>
      </c>
      <c r="B21" s="832" t="s">
        <v>299</v>
      </c>
      <c r="C21" s="833">
        <v>1</v>
      </c>
      <c r="D21" s="834" t="s">
        <v>237</v>
      </c>
      <c r="E21" s="740">
        <f>1.1+1.4</f>
        <v>2.5</v>
      </c>
      <c r="F21" s="740"/>
    </row>
    <row r="22" spans="1:6" x14ac:dyDescent="0.2">
      <c r="A22" s="825">
        <f t="shared" si="0"/>
        <v>10</v>
      </c>
      <c r="B22" s="826" t="s">
        <v>721</v>
      </c>
      <c r="C22" s="827"/>
      <c r="D22" s="828"/>
      <c r="E22" s="740">
        <f>E23+E24+E25</f>
        <v>173</v>
      </c>
      <c r="F22" s="740">
        <f>F23+F24+F25</f>
        <v>126.07600000000001</v>
      </c>
    </row>
    <row r="23" spans="1:6" x14ac:dyDescent="0.2">
      <c r="A23" s="825">
        <f t="shared" si="0"/>
        <v>11</v>
      </c>
      <c r="B23" s="835" t="s">
        <v>389</v>
      </c>
      <c r="C23" s="836">
        <v>4</v>
      </c>
      <c r="D23" s="837" t="s">
        <v>26</v>
      </c>
      <c r="E23" s="838">
        <v>100</v>
      </c>
      <c r="F23" s="839">
        <v>97.876000000000005</v>
      </c>
    </row>
    <row r="24" spans="1:6" x14ac:dyDescent="0.2">
      <c r="A24" s="825">
        <f t="shared" si="0"/>
        <v>12</v>
      </c>
      <c r="B24" s="835" t="s">
        <v>390</v>
      </c>
      <c r="C24" s="836">
        <v>1</v>
      </c>
      <c r="D24" s="837" t="s">
        <v>26</v>
      </c>
      <c r="E24" s="838">
        <v>3.4</v>
      </c>
      <c r="F24" s="838">
        <v>3</v>
      </c>
    </row>
    <row r="25" spans="1:6" x14ac:dyDescent="0.2">
      <c r="A25" s="825">
        <f t="shared" si="0"/>
        <v>13</v>
      </c>
      <c r="B25" s="835" t="s">
        <v>392</v>
      </c>
      <c r="C25" s="836">
        <v>4</v>
      </c>
      <c r="D25" s="840" t="s">
        <v>27</v>
      </c>
      <c r="E25" s="838">
        <v>69.599999999999994</v>
      </c>
      <c r="F25" s="838">
        <v>25.2</v>
      </c>
    </row>
    <row r="26" spans="1:6" x14ac:dyDescent="0.2">
      <c r="A26" s="825">
        <f t="shared" si="0"/>
        <v>14</v>
      </c>
      <c r="B26" s="826" t="s">
        <v>393</v>
      </c>
      <c r="C26" s="827">
        <v>1</v>
      </c>
      <c r="D26" s="828" t="s">
        <v>26</v>
      </c>
      <c r="E26" s="740">
        <v>5.6</v>
      </c>
      <c r="F26" s="740">
        <v>5.3</v>
      </c>
    </row>
    <row r="27" spans="1:6" x14ac:dyDescent="0.2">
      <c r="A27" s="825">
        <f t="shared" si="0"/>
        <v>15</v>
      </c>
      <c r="B27" s="826" t="s">
        <v>394</v>
      </c>
      <c r="C27" s="827">
        <v>1</v>
      </c>
      <c r="D27" s="828" t="s">
        <v>26</v>
      </c>
      <c r="E27" s="740"/>
      <c r="F27" s="826"/>
    </row>
    <row r="28" spans="1:6" x14ac:dyDescent="0.2">
      <c r="A28" s="825">
        <f t="shared" si="0"/>
        <v>16</v>
      </c>
      <c r="B28" s="826" t="s">
        <v>395</v>
      </c>
      <c r="C28" s="827"/>
      <c r="D28" s="828"/>
      <c r="E28" s="740">
        <f>E29+E30+E31</f>
        <v>528.4</v>
      </c>
      <c r="F28" s="740">
        <f>F29+F30+F31</f>
        <v>14</v>
      </c>
    </row>
    <row r="29" spans="1:6" x14ac:dyDescent="0.2">
      <c r="A29" s="825">
        <f t="shared" si="0"/>
        <v>17</v>
      </c>
      <c r="B29" s="835" t="s">
        <v>396</v>
      </c>
      <c r="C29" s="836">
        <v>4</v>
      </c>
      <c r="D29" s="837" t="s">
        <v>120</v>
      </c>
      <c r="E29" s="838">
        <v>508.1</v>
      </c>
      <c r="F29" s="838"/>
    </row>
    <row r="30" spans="1:6" x14ac:dyDescent="0.2">
      <c r="A30" s="825">
        <f t="shared" si="0"/>
        <v>18</v>
      </c>
      <c r="B30" s="835" t="s">
        <v>397</v>
      </c>
      <c r="C30" s="836">
        <v>1</v>
      </c>
      <c r="D30" s="837" t="s">
        <v>26</v>
      </c>
      <c r="E30" s="838">
        <v>15.3</v>
      </c>
      <c r="F30" s="838">
        <v>14</v>
      </c>
    </row>
    <row r="31" spans="1:6" x14ac:dyDescent="0.2">
      <c r="A31" s="825">
        <f t="shared" si="0"/>
        <v>19</v>
      </c>
      <c r="B31" s="835" t="s">
        <v>722</v>
      </c>
      <c r="C31" s="836">
        <v>1</v>
      </c>
      <c r="D31" s="837" t="s">
        <v>120</v>
      </c>
      <c r="E31" s="838">
        <v>5</v>
      </c>
      <c r="F31" s="835"/>
    </row>
    <row r="32" spans="1:6" x14ac:dyDescent="0.2">
      <c r="A32" s="825">
        <f t="shared" si="0"/>
        <v>20</v>
      </c>
      <c r="B32" s="841" t="s">
        <v>398</v>
      </c>
      <c r="C32" s="842"/>
      <c r="D32" s="843"/>
      <c r="E32" s="829">
        <f>E33+E34+E35</f>
        <v>1144.5</v>
      </c>
      <c r="F32" s="829">
        <f>F33+F34+F35</f>
        <v>378.45600000000002</v>
      </c>
    </row>
    <row r="33" spans="1:7" x14ac:dyDescent="0.2">
      <c r="A33" s="825">
        <f t="shared" si="0"/>
        <v>21</v>
      </c>
      <c r="B33" s="844" t="s">
        <v>399</v>
      </c>
      <c r="C33" s="845">
        <v>4</v>
      </c>
      <c r="D33" s="843" t="s">
        <v>120</v>
      </c>
      <c r="E33" s="846">
        <v>744.9</v>
      </c>
      <c r="F33" s="844"/>
      <c r="G33" s="170">
        <v>200.3</v>
      </c>
    </row>
    <row r="34" spans="1:7" x14ac:dyDescent="0.2">
      <c r="A34" s="825">
        <f t="shared" si="0"/>
        <v>22</v>
      </c>
      <c r="B34" s="835" t="s">
        <v>400</v>
      </c>
      <c r="C34" s="836">
        <v>1</v>
      </c>
      <c r="D34" s="837" t="s">
        <v>26</v>
      </c>
      <c r="E34" s="838">
        <v>12.4</v>
      </c>
      <c r="F34" s="838">
        <v>11</v>
      </c>
    </row>
    <row r="35" spans="1:7" x14ac:dyDescent="0.2">
      <c r="A35" s="825">
        <f t="shared" si="0"/>
        <v>23</v>
      </c>
      <c r="B35" s="835" t="s">
        <v>401</v>
      </c>
      <c r="C35" s="836">
        <v>4</v>
      </c>
      <c r="D35" s="840" t="s">
        <v>256</v>
      </c>
      <c r="E35" s="838">
        <f>475.2-88</f>
        <v>387.2</v>
      </c>
      <c r="F35" s="838">
        <f>454.13-86.674</f>
        <v>367.45600000000002</v>
      </c>
    </row>
    <row r="36" spans="1:7" x14ac:dyDescent="0.2">
      <c r="A36" s="825">
        <f t="shared" si="0"/>
        <v>24</v>
      </c>
      <c r="B36" s="826" t="s">
        <v>723</v>
      </c>
      <c r="C36" s="827"/>
      <c r="D36" s="837"/>
      <c r="E36" s="740">
        <f>E37+E38</f>
        <v>262.79999999999995</v>
      </c>
      <c r="F36" s="740">
        <f>F37+F38</f>
        <v>7</v>
      </c>
    </row>
    <row r="37" spans="1:7" x14ac:dyDescent="0.2">
      <c r="A37" s="825">
        <f t="shared" si="0"/>
        <v>25</v>
      </c>
      <c r="B37" s="835" t="s">
        <v>480</v>
      </c>
      <c r="C37" s="836">
        <v>1</v>
      </c>
      <c r="D37" s="837" t="s">
        <v>402</v>
      </c>
      <c r="E37" s="838">
        <v>7.7</v>
      </c>
      <c r="F37" s="838">
        <v>7</v>
      </c>
    </row>
    <row r="38" spans="1:7" ht="13.5" x14ac:dyDescent="0.25">
      <c r="A38" s="825">
        <f t="shared" si="0"/>
        <v>26</v>
      </c>
      <c r="B38" s="835" t="s">
        <v>724</v>
      </c>
      <c r="C38" s="836">
        <v>4</v>
      </c>
      <c r="D38" s="837"/>
      <c r="E38" s="847">
        <f>SUM(E39:E48)</f>
        <v>255.09999999999997</v>
      </c>
      <c r="F38" s="835"/>
    </row>
    <row r="39" spans="1:7" x14ac:dyDescent="0.2">
      <c r="A39" s="825">
        <f t="shared" si="0"/>
        <v>27</v>
      </c>
      <c r="B39" s="835" t="s">
        <v>403</v>
      </c>
      <c r="C39" s="836">
        <v>4</v>
      </c>
      <c r="D39" s="837" t="s">
        <v>731</v>
      </c>
      <c r="E39" s="848">
        <v>20.184000000000001</v>
      </c>
      <c r="F39" s="835"/>
    </row>
    <row r="40" spans="1:7" x14ac:dyDescent="0.2">
      <c r="A40" s="825">
        <f t="shared" si="0"/>
        <v>28</v>
      </c>
      <c r="B40" s="835"/>
      <c r="C40" s="836">
        <v>4</v>
      </c>
      <c r="D40" s="837" t="s">
        <v>732</v>
      </c>
      <c r="E40" s="848">
        <v>14.896000000000001</v>
      </c>
      <c r="F40" s="835"/>
    </row>
    <row r="41" spans="1:7" x14ac:dyDescent="0.2">
      <c r="A41" s="825">
        <f t="shared" si="0"/>
        <v>29</v>
      </c>
      <c r="B41" s="835"/>
      <c r="C41" s="836">
        <v>4</v>
      </c>
      <c r="D41" s="837" t="s">
        <v>733</v>
      </c>
      <c r="E41" s="848">
        <v>17.248000000000001</v>
      </c>
      <c r="F41" s="835"/>
    </row>
    <row r="42" spans="1:7" x14ac:dyDescent="0.2">
      <c r="A42" s="825">
        <f t="shared" si="0"/>
        <v>30</v>
      </c>
      <c r="B42" s="835"/>
      <c r="C42" s="836">
        <v>4</v>
      </c>
      <c r="D42" s="837" t="s">
        <v>734</v>
      </c>
      <c r="E42" s="848">
        <v>6.6639999999999997</v>
      </c>
      <c r="F42" s="835"/>
    </row>
    <row r="43" spans="1:7" x14ac:dyDescent="0.2">
      <c r="A43" s="825">
        <f t="shared" si="0"/>
        <v>31</v>
      </c>
      <c r="B43" s="835"/>
      <c r="C43" s="836">
        <v>4</v>
      </c>
      <c r="D43" s="837" t="s">
        <v>735</v>
      </c>
      <c r="E43" s="848">
        <v>9.4079999999999995</v>
      </c>
      <c r="F43" s="835"/>
    </row>
    <row r="44" spans="1:7" x14ac:dyDescent="0.2">
      <c r="A44" s="825">
        <f t="shared" si="0"/>
        <v>32</v>
      </c>
      <c r="B44" s="835"/>
      <c r="C44" s="836">
        <v>4</v>
      </c>
      <c r="D44" s="837" t="s">
        <v>736</v>
      </c>
      <c r="E44" s="848">
        <v>27.832000000000001</v>
      </c>
      <c r="F44" s="835"/>
    </row>
    <row r="45" spans="1:7" x14ac:dyDescent="0.2">
      <c r="A45" s="825">
        <f t="shared" si="0"/>
        <v>33</v>
      </c>
      <c r="B45" s="835"/>
      <c r="C45" s="836">
        <v>4</v>
      </c>
      <c r="D45" s="837" t="s">
        <v>737</v>
      </c>
      <c r="E45" s="848">
        <v>21.952000000000002</v>
      </c>
      <c r="F45" s="835"/>
    </row>
    <row r="46" spans="1:7" x14ac:dyDescent="0.2">
      <c r="A46" s="825">
        <f t="shared" si="0"/>
        <v>34</v>
      </c>
      <c r="B46" s="835"/>
      <c r="C46" s="836">
        <v>4</v>
      </c>
      <c r="D46" s="837" t="s">
        <v>738</v>
      </c>
      <c r="E46" s="848">
        <v>10.976000000000001</v>
      </c>
      <c r="F46" s="835"/>
    </row>
    <row r="47" spans="1:7" x14ac:dyDescent="0.2">
      <c r="A47" s="825">
        <f t="shared" si="0"/>
        <v>35</v>
      </c>
      <c r="B47" s="835"/>
      <c r="C47" s="836">
        <v>4</v>
      </c>
      <c r="D47" s="837" t="s">
        <v>739</v>
      </c>
      <c r="E47" s="848">
        <v>31.36</v>
      </c>
      <c r="F47" s="835"/>
    </row>
    <row r="48" spans="1:7" x14ac:dyDescent="0.2">
      <c r="A48" s="825">
        <f t="shared" si="0"/>
        <v>36</v>
      </c>
      <c r="B48" s="835"/>
      <c r="C48" s="836">
        <v>4</v>
      </c>
      <c r="D48" s="837" t="s">
        <v>740</v>
      </c>
      <c r="E48" s="848">
        <v>94.58</v>
      </c>
      <c r="F48" s="835"/>
    </row>
    <row r="49" spans="1:6" x14ac:dyDescent="0.2">
      <c r="A49" s="825">
        <f t="shared" si="0"/>
        <v>37</v>
      </c>
      <c r="B49" s="826" t="s">
        <v>404</v>
      </c>
      <c r="C49" s="827">
        <v>1</v>
      </c>
      <c r="D49" s="828" t="s">
        <v>26</v>
      </c>
      <c r="E49" s="740">
        <v>4.8</v>
      </c>
      <c r="F49" s="740">
        <v>4.3</v>
      </c>
    </row>
    <row r="50" spans="1:6" x14ac:dyDescent="0.2">
      <c r="A50" s="825">
        <f t="shared" si="0"/>
        <v>38</v>
      </c>
      <c r="B50" s="826" t="s">
        <v>356</v>
      </c>
      <c r="C50" s="827">
        <v>1</v>
      </c>
      <c r="D50" s="828" t="s">
        <v>26</v>
      </c>
      <c r="E50" s="740">
        <v>3</v>
      </c>
      <c r="F50" s="740"/>
    </row>
    <row r="51" spans="1:6" x14ac:dyDescent="0.2">
      <c r="A51" s="825">
        <f t="shared" si="0"/>
        <v>39</v>
      </c>
      <c r="B51" s="826" t="s">
        <v>725</v>
      </c>
      <c r="C51" s="827">
        <v>1</v>
      </c>
      <c r="D51" s="828"/>
      <c r="E51" s="740">
        <f>E52+E53+E54+E55+E56+E57</f>
        <v>279.39999999999998</v>
      </c>
      <c r="F51" s="740">
        <f>F52+F53+F54+F55+F56+F57</f>
        <v>260</v>
      </c>
    </row>
    <row r="52" spans="1:6" x14ac:dyDescent="0.2">
      <c r="A52" s="825">
        <f t="shared" si="0"/>
        <v>40</v>
      </c>
      <c r="B52" s="837" t="s">
        <v>481</v>
      </c>
      <c r="C52" s="827">
        <v>1</v>
      </c>
      <c r="D52" s="837" t="s">
        <v>26</v>
      </c>
      <c r="E52" s="838">
        <v>276.89999999999998</v>
      </c>
      <c r="F52" s="838">
        <v>260</v>
      </c>
    </row>
    <row r="53" spans="1:6" x14ac:dyDescent="0.2">
      <c r="A53" s="825">
        <f t="shared" si="0"/>
        <v>41</v>
      </c>
      <c r="B53" s="826"/>
      <c r="C53" s="827">
        <v>1</v>
      </c>
      <c r="D53" s="837" t="s">
        <v>7</v>
      </c>
      <c r="E53" s="838">
        <v>0.5</v>
      </c>
      <c r="F53" s="740"/>
    </row>
    <row r="54" spans="1:6" x14ac:dyDescent="0.2">
      <c r="A54" s="825">
        <f t="shared" si="0"/>
        <v>42</v>
      </c>
      <c r="B54" s="826"/>
      <c r="C54" s="827">
        <v>1</v>
      </c>
      <c r="D54" s="837" t="s">
        <v>8</v>
      </c>
      <c r="E54" s="838">
        <v>0.5</v>
      </c>
      <c r="F54" s="740"/>
    </row>
    <row r="55" spans="1:6" x14ac:dyDescent="0.2">
      <c r="A55" s="825">
        <f t="shared" si="0"/>
        <v>43</v>
      </c>
      <c r="B55" s="826"/>
      <c r="C55" s="827">
        <v>1</v>
      </c>
      <c r="D55" s="837" t="s">
        <v>9</v>
      </c>
      <c r="E55" s="838">
        <v>0.5</v>
      </c>
      <c r="F55" s="740"/>
    </row>
    <row r="56" spans="1:6" x14ac:dyDescent="0.2">
      <c r="A56" s="825">
        <f t="shared" si="0"/>
        <v>44</v>
      </c>
      <c r="B56" s="826"/>
      <c r="C56" s="827">
        <v>1</v>
      </c>
      <c r="D56" s="837" t="s">
        <v>13</v>
      </c>
      <c r="E56" s="838">
        <v>0.5</v>
      </c>
      <c r="F56" s="740"/>
    </row>
    <row r="57" spans="1:6" x14ac:dyDescent="0.2">
      <c r="A57" s="825">
        <f t="shared" si="0"/>
        <v>45</v>
      </c>
      <c r="B57" s="826"/>
      <c r="C57" s="827">
        <v>1</v>
      </c>
      <c r="D57" s="837" t="s">
        <v>15</v>
      </c>
      <c r="E57" s="838">
        <v>0.5</v>
      </c>
      <c r="F57" s="740"/>
    </row>
    <row r="58" spans="1:6" x14ac:dyDescent="0.2">
      <c r="A58" s="825">
        <f t="shared" si="0"/>
        <v>46</v>
      </c>
      <c r="B58" s="826" t="s">
        <v>366</v>
      </c>
      <c r="C58" s="827">
        <v>6</v>
      </c>
      <c r="D58" s="837" t="s">
        <v>204</v>
      </c>
      <c r="E58" s="740">
        <v>287</v>
      </c>
      <c r="F58" s="835"/>
    </row>
    <row r="59" spans="1:6" x14ac:dyDescent="0.2">
      <c r="A59" s="825">
        <f t="shared" si="0"/>
        <v>47</v>
      </c>
      <c r="B59" s="826" t="s">
        <v>405</v>
      </c>
      <c r="C59" s="827">
        <v>1</v>
      </c>
      <c r="D59" s="835" t="s">
        <v>26</v>
      </c>
      <c r="E59" s="740">
        <v>8.3960000000000008</v>
      </c>
      <c r="F59" s="740">
        <v>5.42</v>
      </c>
    </row>
    <row r="60" spans="1:6" ht="25.5" x14ac:dyDescent="0.2">
      <c r="A60" s="825">
        <v>48</v>
      </c>
      <c r="B60" s="832" t="s">
        <v>547</v>
      </c>
      <c r="C60" s="827">
        <v>1</v>
      </c>
      <c r="D60" s="826" t="s">
        <v>26</v>
      </c>
      <c r="E60" s="740">
        <v>2.6680000000000001</v>
      </c>
      <c r="F60" s="740"/>
    </row>
    <row r="61" spans="1:6" x14ac:dyDescent="0.2">
      <c r="A61" s="825">
        <v>49</v>
      </c>
      <c r="B61" s="826" t="s">
        <v>1</v>
      </c>
      <c r="C61" s="827">
        <v>1</v>
      </c>
      <c r="D61" s="834" t="s">
        <v>1</v>
      </c>
      <c r="E61" s="740">
        <v>1234.5999999999999</v>
      </c>
      <c r="F61" s="740">
        <v>1150.7</v>
      </c>
    </row>
    <row r="62" spans="1:6" ht="16.5" customHeight="1" x14ac:dyDescent="0.2">
      <c r="A62" s="825">
        <v>50</v>
      </c>
      <c r="B62" s="826" t="s">
        <v>362</v>
      </c>
      <c r="C62" s="827">
        <v>4</v>
      </c>
      <c r="D62" s="849" t="s">
        <v>6</v>
      </c>
      <c r="E62" s="740">
        <v>287.89999999999998</v>
      </c>
      <c r="F62" s="740">
        <v>185.21</v>
      </c>
    </row>
    <row r="63" spans="1:6" ht="26.25" thickBot="1" x14ac:dyDescent="0.25">
      <c r="A63" s="850">
        <v>51</v>
      </c>
      <c r="B63" s="851" t="s">
        <v>406</v>
      </c>
      <c r="C63" s="852">
        <v>4</v>
      </c>
      <c r="D63" s="853" t="s">
        <v>256</v>
      </c>
      <c r="E63" s="854">
        <v>161</v>
      </c>
      <c r="F63" s="855">
        <v>88</v>
      </c>
    </row>
    <row r="64" spans="1:6" ht="34.5" customHeight="1" thickBot="1" x14ac:dyDescent="0.3">
      <c r="A64" s="856">
        <v>52</v>
      </c>
      <c r="B64" s="857" t="s">
        <v>613</v>
      </c>
      <c r="C64" s="858"/>
      <c r="D64" s="859"/>
      <c r="E64" s="860">
        <f>E63+E62+E61+E59+E58+E51+E50+E49+E36+E32+E28+E27+E26+E22+SUM(E13:E21)+E60</f>
        <v>4508.2639999999992</v>
      </c>
      <c r="F64" s="861">
        <f>F63+F62+F61+F59+F58+F51+F50+F49+F36+F32+F28+F27+F26+F22+SUM(F13:F21)+F60</f>
        <v>2321.5330000000004</v>
      </c>
    </row>
    <row r="65" spans="1:7" ht="30" customHeight="1" x14ac:dyDescent="0.2">
      <c r="A65" s="819">
        <v>53</v>
      </c>
      <c r="B65" s="862" t="s">
        <v>322</v>
      </c>
      <c r="C65" s="863">
        <v>2</v>
      </c>
      <c r="D65" s="864" t="s">
        <v>575</v>
      </c>
      <c r="E65" s="823">
        <v>9619.5</v>
      </c>
      <c r="F65" s="865">
        <v>9312.3970000000008</v>
      </c>
    </row>
    <row r="66" spans="1:7" x14ac:dyDescent="0.2">
      <c r="A66" s="825">
        <v>54</v>
      </c>
      <c r="B66" s="830" t="s">
        <v>408</v>
      </c>
      <c r="C66" s="831">
        <v>4</v>
      </c>
      <c r="D66" s="849"/>
      <c r="E66" s="740">
        <v>182.2</v>
      </c>
      <c r="F66" s="740">
        <v>1.9</v>
      </c>
    </row>
    <row r="67" spans="1:7" ht="25.5" x14ac:dyDescent="0.2">
      <c r="A67" s="825">
        <v>55</v>
      </c>
      <c r="B67" s="866" t="s">
        <v>481</v>
      </c>
      <c r="C67" s="831"/>
      <c r="D67" s="840" t="s">
        <v>120</v>
      </c>
      <c r="E67" s="838">
        <v>178.6</v>
      </c>
      <c r="F67" s="838"/>
    </row>
    <row r="68" spans="1:7" x14ac:dyDescent="0.2">
      <c r="A68" s="825">
        <v>56</v>
      </c>
      <c r="B68" s="830" t="s">
        <v>719</v>
      </c>
      <c r="C68" s="831"/>
      <c r="D68" s="840" t="s">
        <v>26</v>
      </c>
      <c r="E68" s="838">
        <v>3.6</v>
      </c>
      <c r="F68" s="838">
        <v>1.9</v>
      </c>
    </row>
    <row r="69" spans="1:7" ht="25.5" x14ac:dyDescent="0.2">
      <c r="A69" s="825">
        <v>57</v>
      </c>
      <c r="B69" s="832" t="s">
        <v>409</v>
      </c>
      <c r="C69" s="833">
        <v>3</v>
      </c>
      <c r="D69" s="849" t="s">
        <v>287</v>
      </c>
      <c r="E69" s="740">
        <v>33.564</v>
      </c>
      <c r="F69" s="740"/>
    </row>
    <row r="70" spans="1:7" ht="25.5" x14ac:dyDescent="0.2">
      <c r="A70" s="825">
        <v>58</v>
      </c>
      <c r="B70" s="832" t="s">
        <v>379</v>
      </c>
      <c r="C70" s="833">
        <v>1</v>
      </c>
      <c r="D70" s="849" t="s">
        <v>26</v>
      </c>
      <c r="E70" s="740">
        <v>23.286999999999999</v>
      </c>
      <c r="F70" s="740">
        <v>22.954000000000001</v>
      </c>
    </row>
    <row r="71" spans="1:7" ht="25.5" x14ac:dyDescent="0.2">
      <c r="A71" s="825">
        <v>59</v>
      </c>
      <c r="B71" s="832" t="s">
        <v>378</v>
      </c>
      <c r="C71" s="833">
        <v>2</v>
      </c>
      <c r="D71" s="849" t="s">
        <v>34</v>
      </c>
      <c r="E71" s="740">
        <v>134.9</v>
      </c>
      <c r="F71" s="740">
        <v>100.893</v>
      </c>
    </row>
    <row r="72" spans="1:7" ht="25.5" x14ac:dyDescent="0.2">
      <c r="A72" s="825">
        <v>60</v>
      </c>
      <c r="B72" s="832" t="s">
        <v>451</v>
      </c>
      <c r="C72" s="833">
        <v>2</v>
      </c>
      <c r="D72" s="849" t="s">
        <v>286</v>
      </c>
      <c r="E72" s="740">
        <v>0.8</v>
      </c>
      <c r="F72" s="740"/>
    </row>
    <row r="73" spans="1:7" x14ac:dyDescent="0.2">
      <c r="A73" s="825">
        <v>61</v>
      </c>
      <c r="B73" s="832" t="s">
        <v>410</v>
      </c>
      <c r="C73" s="833">
        <v>2</v>
      </c>
      <c r="D73" s="849" t="s">
        <v>407</v>
      </c>
      <c r="E73" s="740">
        <v>131</v>
      </c>
      <c r="F73" s="867">
        <v>30.047999999999998</v>
      </c>
    </row>
    <row r="74" spans="1:7" ht="25.5" x14ac:dyDescent="0.2">
      <c r="A74" s="825">
        <v>62</v>
      </c>
      <c r="B74" s="832" t="s">
        <v>467</v>
      </c>
      <c r="C74" s="833">
        <v>2</v>
      </c>
      <c r="D74" s="849" t="s">
        <v>407</v>
      </c>
      <c r="E74" s="740">
        <v>28.28</v>
      </c>
      <c r="F74" s="740">
        <v>16.399999999999999</v>
      </c>
    </row>
    <row r="75" spans="1:7" x14ac:dyDescent="0.2">
      <c r="A75" s="868">
        <v>63</v>
      </c>
      <c r="B75" s="869" t="s">
        <v>726</v>
      </c>
      <c r="C75" s="870"/>
      <c r="D75" s="871"/>
      <c r="E75" s="872">
        <v>112.19267000000001</v>
      </c>
      <c r="F75" s="829">
        <f>F76+F77</f>
        <v>46.515000000000001</v>
      </c>
      <c r="G75" s="170">
        <v>0.69767000000000001</v>
      </c>
    </row>
    <row r="76" spans="1:7" ht="25.5" x14ac:dyDescent="0.2">
      <c r="A76" s="868">
        <v>64</v>
      </c>
      <c r="B76" s="873" t="s">
        <v>481</v>
      </c>
      <c r="C76" s="874">
        <v>4</v>
      </c>
      <c r="D76" s="875" t="s">
        <v>120</v>
      </c>
      <c r="E76" s="876">
        <v>110.00667</v>
      </c>
      <c r="F76" s="846">
        <v>45</v>
      </c>
      <c r="G76" s="170">
        <v>0.69767000000000001</v>
      </c>
    </row>
    <row r="77" spans="1:7" x14ac:dyDescent="0.2">
      <c r="A77" s="825">
        <v>65</v>
      </c>
      <c r="B77" s="877"/>
      <c r="C77" s="878">
        <v>1</v>
      </c>
      <c r="D77" s="840" t="s">
        <v>26</v>
      </c>
      <c r="E77" s="838">
        <v>2.1859999999999999</v>
      </c>
      <c r="F77" s="838">
        <v>1.5149999999999999</v>
      </c>
    </row>
    <row r="78" spans="1:7" ht="25.5" x14ac:dyDescent="0.2">
      <c r="A78" s="868">
        <v>66</v>
      </c>
      <c r="B78" s="869" t="s">
        <v>727</v>
      </c>
      <c r="C78" s="870">
        <v>4</v>
      </c>
      <c r="D78" s="871" t="s">
        <v>120</v>
      </c>
      <c r="E78" s="829">
        <f>E79+E80</f>
        <v>101.434</v>
      </c>
      <c r="F78" s="829">
        <f>F79+F80</f>
        <v>1.9</v>
      </c>
      <c r="G78" s="170">
        <v>-8.8480000000000008</v>
      </c>
    </row>
    <row r="79" spans="1:7" ht="25.5" x14ac:dyDescent="0.2">
      <c r="A79" s="868">
        <v>67</v>
      </c>
      <c r="B79" s="873" t="s">
        <v>481</v>
      </c>
      <c r="C79" s="874">
        <v>4</v>
      </c>
      <c r="D79" s="875" t="s">
        <v>120</v>
      </c>
      <c r="E79" s="846">
        <v>98.48</v>
      </c>
      <c r="F79" s="829"/>
      <c r="G79" s="170">
        <v>-8.59</v>
      </c>
    </row>
    <row r="80" spans="1:7" x14ac:dyDescent="0.2">
      <c r="A80" s="868">
        <v>68</v>
      </c>
      <c r="B80" s="879" t="s">
        <v>719</v>
      </c>
      <c r="C80" s="874">
        <v>1</v>
      </c>
      <c r="D80" s="875" t="s">
        <v>26</v>
      </c>
      <c r="E80" s="846">
        <v>2.9540000000000002</v>
      </c>
      <c r="F80" s="846">
        <v>1.9</v>
      </c>
      <c r="G80" s="170">
        <v>-0.25800000000000001</v>
      </c>
    </row>
    <row r="81" spans="1:9" x14ac:dyDescent="0.2">
      <c r="A81" s="825">
        <f t="shared" ref="A81" si="1">A80+1</f>
        <v>69</v>
      </c>
      <c r="B81" s="877" t="s">
        <v>728</v>
      </c>
      <c r="C81" s="880"/>
      <c r="D81" s="849"/>
      <c r="E81" s="740">
        <v>24.678999999999998</v>
      </c>
      <c r="F81" s="881"/>
    </row>
    <row r="82" spans="1:9" ht="25.5" x14ac:dyDescent="0.2">
      <c r="A82" s="825">
        <v>70</v>
      </c>
      <c r="B82" s="877" t="s">
        <v>720</v>
      </c>
      <c r="C82" s="882">
        <v>4</v>
      </c>
      <c r="D82" s="840" t="s">
        <v>120</v>
      </c>
      <c r="E82" s="838">
        <v>24.678999999999998</v>
      </c>
      <c r="F82" s="883"/>
    </row>
    <row r="83" spans="1:9" x14ac:dyDescent="0.2">
      <c r="A83" s="825">
        <v>71</v>
      </c>
      <c r="B83" s="830" t="s">
        <v>719</v>
      </c>
      <c r="C83" s="882">
        <v>1</v>
      </c>
      <c r="D83" s="840" t="s">
        <v>26</v>
      </c>
      <c r="E83" s="838">
        <v>-3.5249999999999999</v>
      </c>
      <c r="F83" s="838">
        <v>-1.5149999999999999</v>
      </c>
    </row>
    <row r="84" spans="1:9" ht="30" customHeight="1" x14ac:dyDescent="0.2">
      <c r="A84" s="825">
        <v>72</v>
      </c>
      <c r="B84" s="884" t="s">
        <v>510</v>
      </c>
      <c r="C84" s="870">
        <v>5</v>
      </c>
      <c r="D84" s="871" t="s">
        <v>391</v>
      </c>
      <c r="E84" s="829">
        <v>1587</v>
      </c>
      <c r="F84" s="829"/>
      <c r="G84" s="474">
        <v>589</v>
      </c>
    </row>
    <row r="85" spans="1:9" ht="30" customHeight="1" x14ac:dyDescent="0.2">
      <c r="A85" s="825">
        <v>73</v>
      </c>
      <c r="B85" s="877" t="s">
        <v>539</v>
      </c>
      <c r="C85" s="882">
        <v>4</v>
      </c>
      <c r="D85" s="840" t="s">
        <v>256</v>
      </c>
      <c r="E85" s="740">
        <v>56.75</v>
      </c>
      <c r="F85" s="740">
        <v>55.938000000000002</v>
      </c>
    </row>
    <row r="86" spans="1:9" ht="25.5" x14ac:dyDescent="0.2">
      <c r="A86" s="825">
        <v>74</v>
      </c>
      <c r="B86" s="877" t="s">
        <v>557</v>
      </c>
      <c r="C86" s="833"/>
      <c r="D86" s="849"/>
      <c r="E86" s="740">
        <f>E87+E88</f>
        <v>46.391000000000005</v>
      </c>
      <c r="F86" s="740">
        <f>F87+F88</f>
        <v>45.427999999999997</v>
      </c>
    </row>
    <row r="87" spans="1:9" x14ac:dyDescent="0.2">
      <c r="A87" s="825">
        <v>75</v>
      </c>
      <c r="B87" s="885" t="s">
        <v>43</v>
      </c>
      <c r="C87" s="833">
        <v>4</v>
      </c>
      <c r="D87" s="840" t="s">
        <v>27</v>
      </c>
      <c r="E87" s="838">
        <v>34.963000000000001</v>
      </c>
      <c r="F87" s="838">
        <v>34.463000000000001</v>
      </c>
    </row>
    <row r="88" spans="1:9" x14ac:dyDescent="0.2">
      <c r="A88" s="825">
        <v>76</v>
      </c>
      <c r="B88" s="885"/>
      <c r="C88" s="833">
        <v>4</v>
      </c>
      <c r="D88" s="840" t="s">
        <v>256</v>
      </c>
      <c r="E88" s="838">
        <v>11.428000000000001</v>
      </c>
      <c r="F88" s="838">
        <v>10.965</v>
      </c>
    </row>
    <row r="89" spans="1:9" ht="27" customHeight="1" x14ac:dyDescent="0.2">
      <c r="A89" s="825">
        <v>77</v>
      </c>
      <c r="B89" s="869" t="s">
        <v>729</v>
      </c>
      <c r="C89" s="870"/>
      <c r="D89" s="875"/>
      <c r="E89" s="872">
        <f>E90+E91</f>
        <v>52.481790000000004</v>
      </c>
      <c r="F89" s="829"/>
      <c r="G89" s="170">
        <v>11.14926</v>
      </c>
    </row>
    <row r="90" spans="1:9" ht="25.5" x14ac:dyDescent="0.2">
      <c r="A90" s="825">
        <v>78</v>
      </c>
      <c r="B90" s="886" t="s">
        <v>43</v>
      </c>
      <c r="C90" s="870">
        <v>4</v>
      </c>
      <c r="D90" s="875" t="s">
        <v>120</v>
      </c>
      <c r="E90" s="876">
        <v>51.452750000000002</v>
      </c>
      <c r="F90" s="829"/>
      <c r="G90" s="170">
        <v>10.93065</v>
      </c>
    </row>
    <row r="91" spans="1:9" x14ac:dyDescent="0.2">
      <c r="A91" s="825">
        <v>79</v>
      </c>
      <c r="B91" s="879" t="s">
        <v>719</v>
      </c>
      <c r="C91" s="870">
        <v>1</v>
      </c>
      <c r="D91" s="875" t="s">
        <v>26</v>
      </c>
      <c r="E91" s="876">
        <v>1.02904</v>
      </c>
      <c r="F91" s="829"/>
      <c r="G91" s="170">
        <v>0.21861</v>
      </c>
      <c r="I91" s="212"/>
    </row>
    <row r="92" spans="1:9" ht="42.75" customHeight="1" x14ac:dyDescent="0.2">
      <c r="A92" s="825">
        <v>80</v>
      </c>
      <c r="B92" s="877" t="s">
        <v>730</v>
      </c>
      <c r="C92" s="833">
        <v>2</v>
      </c>
      <c r="D92" s="849"/>
      <c r="E92" s="740">
        <f>SUM(E93:E101)</f>
        <v>24.975999999999996</v>
      </c>
      <c r="F92" s="829">
        <f>SUM(F93:F101)</f>
        <v>16.631</v>
      </c>
    </row>
    <row r="93" spans="1:9" x14ac:dyDescent="0.2">
      <c r="A93" s="825">
        <v>81</v>
      </c>
      <c r="B93" s="887"/>
      <c r="C93" s="833"/>
      <c r="D93" s="887" t="s">
        <v>276</v>
      </c>
      <c r="E93" s="848">
        <v>2.8159999999999998</v>
      </c>
      <c r="F93" s="848">
        <v>0.41</v>
      </c>
    </row>
    <row r="94" spans="1:9" x14ac:dyDescent="0.2">
      <c r="A94" s="825">
        <v>82</v>
      </c>
      <c r="B94" s="887"/>
      <c r="C94" s="833"/>
      <c r="D94" s="887" t="s">
        <v>277</v>
      </c>
      <c r="E94" s="848">
        <v>3.056</v>
      </c>
      <c r="F94" s="848">
        <v>0.94199999999999995</v>
      </c>
    </row>
    <row r="95" spans="1:9" x14ac:dyDescent="0.2">
      <c r="A95" s="825">
        <v>83</v>
      </c>
      <c r="B95" s="887"/>
      <c r="C95" s="833"/>
      <c r="D95" s="887" t="s">
        <v>278</v>
      </c>
      <c r="E95" s="848">
        <v>0.70399999999999996</v>
      </c>
      <c r="F95" s="888">
        <v>0.10199999999999999</v>
      </c>
    </row>
    <row r="96" spans="1:9" x14ac:dyDescent="0.2">
      <c r="A96" s="825">
        <v>84</v>
      </c>
      <c r="B96" s="887"/>
      <c r="C96" s="833"/>
      <c r="D96" s="887" t="s">
        <v>279</v>
      </c>
      <c r="E96" s="848">
        <v>0.70399999999999996</v>
      </c>
      <c r="F96" s="888">
        <v>0.10199999999999999</v>
      </c>
    </row>
    <row r="97" spans="1:7" x14ac:dyDescent="0.2">
      <c r="A97" s="825">
        <v>85</v>
      </c>
      <c r="B97" s="887"/>
      <c r="C97" s="833"/>
      <c r="D97" s="887" t="s">
        <v>101</v>
      </c>
      <c r="E97" s="848">
        <v>11.16</v>
      </c>
      <c r="F97" s="848">
        <v>10.999000000000001</v>
      </c>
    </row>
    <row r="98" spans="1:7" x14ac:dyDescent="0.2">
      <c r="A98" s="825">
        <v>86</v>
      </c>
      <c r="B98" s="887"/>
      <c r="C98" s="833"/>
      <c r="D98" s="887" t="s">
        <v>20</v>
      </c>
      <c r="E98" s="848">
        <v>2.48</v>
      </c>
      <c r="F98" s="848">
        <v>2.444</v>
      </c>
    </row>
    <row r="99" spans="1:7" ht="25.5" x14ac:dyDescent="0.2">
      <c r="A99" s="825">
        <v>87</v>
      </c>
      <c r="B99" s="887"/>
      <c r="C99" s="833"/>
      <c r="D99" s="877" t="s">
        <v>620</v>
      </c>
      <c r="E99" s="848">
        <v>2.1120000000000001</v>
      </c>
      <c r="F99" s="848">
        <v>0.308</v>
      </c>
    </row>
    <row r="100" spans="1:7" ht="25.5" x14ac:dyDescent="0.2">
      <c r="A100" s="825">
        <v>88</v>
      </c>
      <c r="B100" s="887"/>
      <c r="C100" s="833"/>
      <c r="D100" s="877" t="s">
        <v>108</v>
      </c>
      <c r="E100" s="848">
        <v>0.70399999999999996</v>
      </c>
      <c r="F100" s="888">
        <v>0.10199999999999999</v>
      </c>
    </row>
    <row r="101" spans="1:7" ht="27.75" customHeight="1" x14ac:dyDescent="0.2">
      <c r="A101" s="825">
        <v>89</v>
      </c>
      <c r="B101" s="887"/>
      <c r="C101" s="833"/>
      <c r="D101" s="877" t="s">
        <v>288</v>
      </c>
      <c r="E101" s="848">
        <v>1.24</v>
      </c>
      <c r="F101" s="848">
        <v>1.222</v>
      </c>
    </row>
    <row r="102" spans="1:7" x14ac:dyDescent="0.2">
      <c r="A102" s="825">
        <v>90</v>
      </c>
      <c r="B102" s="832" t="s">
        <v>543</v>
      </c>
      <c r="C102" s="833">
        <v>3</v>
      </c>
      <c r="D102" s="849" t="s">
        <v>204</v>
      </c>
      <c r="E102" s="889">
        <v>18.992999999999999</v>
      </c>
      <c r="F102" s="740"/>
    </row>
    <row r="103" spans="1:7" ht="25.5" x14ac:dyDescent="0.2">
      <c r="A103" s="825">
        <f>A102+1</f>
        <v>91</v>
      </c>
      <c r="B103" s="877" t="s">
        <v>546</v>
      </c>
      <c r="C103" s="833">
        <v>5</v>
      </c>
      <c r="D103" s="849" t="s">
        <v>391</v>
      </c>
      <c r="E103" s="889">
        <v>2493.8000000000002</v>
      </c>
      <c r="F103" s="740"/>
    </row>
    <row r="104" spans="1:7" x14ac:dyDescent="0.2">
      <c r="A104" s="825">
        <f t="shared" ref="A104:A115" si="2">A103+1</f>
        <v>92</v>
      </c>
      <c r="B104" s="877" t="s">
        <v>576</v>
      </c>
      <c r="C104" s="833"/>
      <c r="D104" s="849"/>
      <c r="E104" s="889">
        <f>E105+E106</f>
        <v>28.693200000000001</v>
      </c>
      <c r="F104" s="740"/>
    </row>
    <row r="105" spans="1:7" ht="25.5" x14ac:dyDescent="0.2">
      <c r="A105" s="825">
        <f t="shared" si="2"/>
        <v>93</v>
      </c>
      <c r="B105" s="737" t="s">
        <v>43</v>
      </c>
      <c r="C105" s="833">
        <v>4</v>
      </c>
      <c r="D105" s="840" t="s">
        <v>120</v>
      </c>
      <c r="E105" s="702">
        <v>27.58962</v>
      </c>
      <c r="F105" s="740"/>
    </row>
    <row r="106" spans="1:7" x14ac:dyDescent="0.2">
      <c r="A106" s="825">
        <f t="shared" si="2"/>
        <v>94</v>
      </c>
      <c r="B106" s="830" t="s">
        <v>719</v>
      </c>
      <c r="C106" s="833">
        <v>1</v>
      </c>
      <c r="D106" s="840" t="s">
        <v>26</v>
      </c>
      <c r="E106" s="702">
        <v>1.10358</v>
      </c>
      <c r="F106" s="740"/>
    </row>
    <row r="107" spans="1:7" ht="57.75" customHeight="1" x14ac:dyDescent="0.2">
      <c r="A107" s="825">
        <f t="shared" si="2"/>
        <v>95</v>
      </c>
      <c r="B107" s="877" t="s">
        <v>618</v>
      </c>
      <c r="C107" s="833"/>
      <c r="D107" s="877" t="s">
        <v>288</v>
      </c>
      <c r="E107" s="740">
        <v>6.3719999999999999</v>
      </c>
      <c r="F107" s="740"/>
    </row>
    <row r="108" spans="1:7" ht="25.5" x14ac:dyDescent="0.2">
      <c r="A108" s="825">
        <f t="shared" si="2"/>
        <v>96</v>
      </c>
      <c r="B108" s="877" t="s">
        <v>586</v>
      </c>
      <c r="C108" s="833">
        <v>6</v>
      </c>
      <c r="D108" s="849" t="s">
        <v>129</v>
      </c>
      <c r="E108" s="889">
        <v>14.891719999999999</v>
      </c>
      <c r="F108" s="740"/>
    </row>
    <row r="109" spans="1:7" ht="38.25" x14ac:dyDescent="0.2">
      <c r="A109" s="890">
        <f t="shared" si="2"/>
        <v>97</v>
      </c>
      <c r="B109" s="891" t="s">
        <v>619</v>
      </c>
      <c r="C109" s="892">
        <v>5</v>
      </c>
      <c r="D109" s="891" t="s">
        <v>587</v>
      </c>
      <c r="E109" s="893">
        <v>59.293869999999998</v>
      </c>
      <c r="F109" s="894"/>
      <c r="G109" s="474"/>
    </row>
    <row r="110" spans="1:7" ht="38.25" x14ac:dyDescent="0.2">
      <c r="A110" s="868"/>
      <c r="B110" s="869" t="s">
        <v>619</v>
      </c>
      <c r="C110" s="895">
        <v>5</v>
      </c>
      <c r="D110" s="869" t="s">
        <v>587</v>
      </c>
      <c r="E110" s="896">
        <v>0.39688000000000001</v>
      </c>
      <c r="F110" s="897"/>
      <c r="G110" s="474">
        <v>0.39688000000000001</v>
      </c>
    </row>
    <row r="111" spans="1:7" ht="25.5" x14ac:dyDescent="0.2">
      <c r="A111" s="868">
        <f>A109+1</f>
        <v>98</v>
      </c>
      <c r="B111" s="869" t="s">
        <v>639</v>
      </c>
      <c r="C111" s="895"/>
      <c r="D111" s="871"/>
      <c r="E111" s="829">
        <f>E112</f>
        <v>3163.1089999999999</v>
      </c>
      <c r="F111" s="829">
        <f>F112</f>
        <v>0</v>
      </c>
      <c r="G111" s="170">
        <v>17.709</v>
      </c>
    </row>
    <row r="112" spans="1:7" ht="25.5" x14ac:dyDescent="0.2">
      <c r="A112" s="868"/>
      <c r="B112" s="898" t="s">
        <v>43</v>
      </c>
      <c r="C112" s="895">
        <v>4</v>
      </c>
      <c r="D112" s="875" t="s">
        <v>120</v>
      </c>
      <c r="E112" s="846">
        <v>3163.1089999999999</v>
      </c>
      <c r="F112" s="846"/>
    </row>
    <row r="113" spans="1:7" ht="55.5" customHeight="1" x14ac:dyDescent="0.2">
      <c r="A113" s="825">
        <f>A111+1</f>
        <v>99</v>
      </c>
      <c r="B113" s="899" t="s">
        <v>605</v>
      </c>
      <c r="C113" s="833"/>
      <c r="D113" s="900"/>
      <c r="E113" s="740">
        <f>E114+E115</f>
        <v>8.7490000000000006</v>
      </c>
      <c r="F113" s="740"/>
    </row>
    <row r="114" spans="1:7" x14ac:dyDescent="0.2">
      <c r="A114" s="825">
        <f t="shared" si="2"/>
        <v>100</v>
      </c>
      <c r="B114" s="901" t="s">
        <v>413</v>
      </c>
      <c r="C114" s="833">
        <v>4</v>
      </c>
      <c r="D114" s="840" t="s">
        <v>256</v>
      </c>
      <c r="E114" s="902">
        <v>7.6180000000000003</v>
      </c>
      <c r="F114" s="823"/>
    </row>
    <row r="115" spans="1:7" ht="25.5" x14ac:dyDescent="0.2">
      <c r="A115" s="825">
        <f t="shared" si="2"/>
        <v>101</v>
      </c>
      <c r="B115" s="877"/>
      <c r="C115" s="903">
        <v>2</v>
      </c>
      <c r="D115" s="904" t="s">
        <v>606</v>
      </c>
      <c r="E115" s="905">
        <v>1.131</v>
      </c>
      <c r="F115" s="823"/>
    </row>
    <row r="116" spans="1:7" ht="57.75" customHeight="1" x14ac:dyDescent="0.2">
      <c r="A116" s="868"/>
      <c r="B116" s="906" t="s">
        <v>636</v>
      </c>
      <c r="C116" s="895">
        <v>4</v>
      </c>
      <c r="D116" s="907" t="s">
        <v>120</v>
      </c>
      <c r="E116" s="908">
        <v>2.5470000000000002</v>
      </c>
      <c r="F116" s="908"/>
      <c r="G116" s="170">
        <v>2.5470000000000002</v>
      </c>
    </row>
    <row r="117" spans="1:7" ht="25.5" x14ac:dyDescent="0.25">
      <c r="A117" s="909"/>
      <c r="B117" s="370" t="s">
        <v>634</v>
      </c>
      <c r="C117" s="870">
        <v>1</v>
      </c>
      <c r="D117" s="871" t="s">
        <v>640</v>
      </c>
      <c r="E117" s="829">
        <v>5.9</v>
      </c>
      <c r="F117" s="829">
        <v>5.8159999999999998</v>
      </c>
      <c r="G117" s="170">
        <v>5.9</v>
      </c>
    </row>
    <row r="118" spans="1:7" ht="29.25" x14ac:dyDescent="0.25">
      <c r="A118" s="909"/>
      <c r="B118" s="910" t="s">
        <v>675</v>
      </c>
      <c r="C118" s="870">
        <v>6</v>
      </c>
      <c r="D118" s="871" t="s">
        <v>129</v>
      </c>
      <c r="E118" s="911">
        <v>1.1160000000000001</v>
      </c>
      <c r="F118" s="829"/>
      <c r="G118" s="470">
        <v>1.1160000000000001</v>
      </c>
    </row>
    <row r="119" spans="1:7" ht="29.25" x14ac:dyDescent="0.25">
      <c r="A119" s="909"/>
      <c r="B119" s="910" t="s">
        <v>674</v>
      </c>
      <c r="C119" s="870">
        <v>6</v>
      </c>
      <c r="D119" s="871" t="s">
        <v>129</v>
      </c>
      <c r="E119" s="911">
        <v>16.495069999999998</v>
      </c>
      <c r="F119" s="829"/>
      <c r="G119" s="470">
        <v>16.495069999999998</v>
      </c>
    </row>
    <row r="120" spans="1:7" ht="29.25" x14ac:dyDescent="0.25">
      <c r="A120" s="909"/>
      <c r="B120" s="910" t="s">
        <v>688</v>
      </c>
      <c r="C120" s="870">
        <v>5</v>
      </c>
      <c r="D120" s="869" t="s">
        <v>587</v>
      </c>
      <c r="E120" s="911">
        <v>31.616</v>
      </c>
      <c r="F120" s="829"/>
      <c r="G120" s="470">
        <v>31.616</v>
      </c>
    </row>
    <row r="121" spans="1:7" ht="39.75" customHeight="1" thickBot="1" x14ac:dyDescent="0.25">
      <c r="A121" s="825">
        <f>A115+1</f>
        <v>102</v>
      </c>
      <c r="B121" s="912" t="s">
        <v>611</v>
      </c>
      <c r="C121" s="913"/>
      <c r="D121" s="914"/>
      <c r="E121" s="915">
        <f>E65+E66+E69+E70+E71+E72+E73+E75+E81+E84+E74+E78+E85+E86+E89+E102+E103+E92+E104+E107+E108+E109+E111+E113+E116+E117+E118+E119+E120</f>
        <v>18011.011320000001</v>
      </c>
      <c r="F121" s="915">
        <f>F65+F66+F69+F70+F71+F72+F73+F75+F81+F84+F74+F78+F85+F86+F89+F102+F103+F92+F104+F107+F108+F109+F111+F113+F116+F117+F118+F119+F120</f>
        <v>9656.82</v>
      </c>
    </row>
    <row r="122" spans="1:7" ht="15" customHeight="1" thickBot="1" x14ac:dyDescent="0.25">
      <c r="A122" s="916">
        <v>101</v>
      </c>
      <c r="B122" s="917" t="s">
        <v>612</v>
      </c>
      <c r="C122" s="858"/>
      <c r="D122" s="917"/>
      <c r="E122" s="918">
        <f>E64+E121</f>
        <v>22519.275320000001</v>
      </c>
      <c r="F122" s="861">
        <f>F64+F121</f>
        <v>11978.352999999999</v>
      </c>
      <c r="G122" s="212">
        <f>G117+G116+G111+G33+G75+G78+G89+G109+G118+G119+G120+G84+G110</f>
        <v>868.07888000000003</v>
      </c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43307086614173229" right="0.23622047244094491" top="0.35433070866141736" bottom="0.35433070866141736" header="0.31496062992125984" footer="0.1181102362204724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2:Q53"/>
  <sheetViews>
    <sheetView topLeftCell="A46" workbookViewId="0">
      <selection activeCell="Q49" sqref="Q49"/>
    </sheetView>
  </sheetViews>
  <sheetFormatPr defaultRowHeight="12.75" x14ac:dyDescent="0.2"/>
  <cols>
    <col min="1" max="1" width="3.85546875" customWidth="1"/>
    <col min="2" max="2" width="6.140625" customWidth="1"/>
    <col min="3" max="3" width="10.7109375" customWidth="1"/>
    <col min="4" max="4" width="25.85546875" customWidth="1"/>
    <col min="5" max="5" width="19" customWidth="1"/>
    <col min="6" max="6" width="13" customWidth="1"/>
    <col min="7" max="7" width="12.28515625" customWidth="1"/>
    <col min="8" max="8" width="12.140625" customWidth="1"/>
    <col min="9" max="9" width="11.85546875" customWidth="1"/>
    <col min="10" max="10" width="11.7109375" customWidth="1"/>
    <col min="11" max="11" width="12.28515625" customWidth="1"/>
    <col min="12" max="12" width="12.42578125" customWidth="1"/>
    <col min="13" max="13" width="11.7109375" customWidth="1"/>
    <col min="14" max="14" width="13.7109375" customWidth="1"/>
    <col min="15" max="15" width="12.28515625" customWidth="1"/>
    <col min="16" max="16" width="13" customWidth="1"/>
    <col min="17" max="17" width="18" customWidth="1"/>
  </cols>
  <sheetData>
    <row r="2" spans="1:17" ht="15.75" x14ac:dyDescent="0.25">
      <c r="A2" s="7"/>
      <c r="B2" s="7"/>
      <c r="C2" s="7"/>
      <c r="D2" s="7"/>
      <c r="E2" s="7"/>
      <c r="F2" s="7"/>
      <c r="G2" s="7"/>
      <c r="L2" s="1" t="s">
        <v>235</v>
      </c>
      <c r="M2" s="1"/>
      <c r="N2" s="1"/>
    </row>
    <row r="3" spans="1:17" ht="15.75" x14ac:dyDescent="0.25">
      <c r="A3" s="7"/>
      <c r="B3" s="7"/>
      <c r="C3" s="7"/>
      <c r="D3" s="7"/>
      <c r="E3" s="7"/>
      <c r="F3" s="7"/>
      <c r="G3" s="7"/>
      <c r="L3" s="1" t="s">
        <v>537</v>
      </c>
      <c r="M3" s="1"/>
      <c r="N3" s="1"/>
    </row>
    <row r="4" spans="1:17" ht="15.75" x14ac:dyDescent="0.25">
      <c r="A4" s="7"/>
      <c r="B4" s="7"/>
      <c r="C4" s="7"/>
      <c r="D4" s="7"/>
      <c r="E4" s="7"/>
      <c r="F4" s="7"/>
      <c r="G4" s="7"/>
      <c r="L4" s="1" t="s">
        <v>236</v>
      </c>
      <c r="M4" s="1"/>
      <c r="N4" s="1"/>
    </row>
    <row r="5" spans="1:17" ht="15.75" x14ac:dyDescent="0.25">
      <c r="A5" s="7"/>
      <c r="B5" s="7"/>
      <c r="C5" s="7"/>
      <c r="D5" s="7"/>
      <c r="E5" s="7"/>
      <c r="F5" s="7"/>
      <c r="G5" s="7"/>
      <c r="L5" s="1" t="s">
        <v>555</v>
      </c>
      <c r="M5" s="1"/>
      <c r="N5" s="1"/>
    </row>
    <row r="6" spans="1:17" ht="15.75" x14ac:dyDescent="0.25">
      <c r="A6" s="7"/>
      <c r="B6" s="7"/>
      <c r="C6" s="7"/>
      <c r="D6" s="7"/>
      <c r="E6" s="7"/>
      <c r="F6" s="7"/>
      <c r="G6" s="7"/>
      <c r="L6" s="1" t="s">
        <v>673</v>
      </c>
      <c r="M6" s="190"/>
      <c r="N6" s="1"/>
    </row>
    <row r="7" spans="1:17" ht="15.75" x14ac:dyDescent="0.25">
      <c r="A7" s="7"/>
      <c r="B7" s="7"/>
      <c r="C7" s="7"/>
      <c r="D7" s="7"/>
      <c r="E7" s="7"/>
      <c r="F7" s="7"/>
      <c r="G7" s="7"/>
      <c r="L7" s="1" t="s">
        <v>556</v>
      </c>
      <c r="M7" s="1"/>
      <c r="N7" s="1"/>
    </row>
    <row r="8" spans="1:17" ht="14.25" customHeight="1" x14ac:dyDescent="0.2">
      <c r="A8" s="1117" t="s">
        <v>615</v>
      </c>
      <c r="B8" s="1118"/>
      <c r="C8" s="1118"/>
      <c r="D8" s="1118"/>
      <c r="E8" s="1118"/>
      <c r="F8" s="1118"/>
      <c r="G8" s="1119"/>
      <c r="H8" s="1119"/>
      <c r="I8" s="1119"/>
      <c r="J8" s="1119"/>
      <c r="K8" s="1119"/>
      <c r="L8" s="1119"/>
      <c r="M8" s="1119"/>
      <c r="N8" s="198"/>
      <c r="O8" s="198"/>
      <c r="P8" s="198"/>
    </row>
    <row r="9" spans="1:17" ht="14.25" customHeight="1" x14ac:dyDescent="0.2">
      <c r="A9" s="1117"/>
      <c r="B9" s="1118"/>
      <c r="C9" s="1118"/>
      <c r="D9" s="1118"/>
      <c r="E9" s="1118"/>
      <c r="F9" s="1118"/>
      <c r="G9" s="1119"/>
      <c r="H9" s="1119"/>
      <c r="I9" s="1119"/>
      <c r="J9" s="1119"/>
      <c r="K9" s="1119"/>
      <c r="L9" s="1119"/>
      <c r="M9" s="1119"/>
      <c r="N9" s="198"/>
      <c r="O9" s="198"/>
      <c r="P9" s="198"/>
    </row>
    <row r="10" spans="1:17" ht="14.25" customHeight="1" x14ac:dyDescent="0.2">
      <c r="A10" s="1117"/>
      <c r="B10" s="1118"/>
      <c r="C10" s="1118"/>
      <c r="D10" s="1118"/>
      <c r="E10" s="1118"/>
      <c r="F10" s="1118"/>
      <c r="G10" s="1119"/>
      <c r="H10" s="1119"/>
      <c r="I10" s="1119"/>
      <c r="J10" s="1119"/>
      <c r="K10" s="1119"/>
      <c r="L10" s="1119"/>
      <c r="M10" s="1119"/>
      <c r="N10" s="198"/>
      <c r="O10" s="198"/>
      <c r="P10" s="198"/>
    </row>
    <row r="11" spans="1:17" ht="14.25" customHeight="1" x14ac:dyDescent="0.2">
      <c r="A11" s="1117"/>
      <c r="B11" s="1118"/>
      <c r="C11" s="1118"/>
      <c r="D11" s="1118"/>
      <c r="E11" s="1118"/>
      <c r="F11" s="1118"/>
      <c r="G11" s="1119"/>
      <c r="H11" s="1119"/>
      <c r="I11" s="1119"/>
      <c r="J11" s="1119"/>
      <c r="K11" s="1119"/>
      <c r="L11" s="1119"/>
      <c r="M11" s="1119"/>
      <c r="N11" s="198"/>
      <c r="O11" s="198"/>
      <c r="P11" s="198"/>
    </row>
    <row r="12" spans="1:17" s="222" customFormat="1" ht="14.25" customHeight="1" x14ac:dyDescent="0.2">
      <c r="A12" s="1118"/>
      <c r="B12" s="1118"/>
      <c r="C12" s="1118"/>
      <c r="D12" s="1118"/>
      <c r="E12" s="1118"/>
      <c r="F12" s="1118"/>
      <c r="G12" s="1119"/>
      <c r="H12" s="1119"/>
      <c r="I12" s="1119"/>
      <c r="J12" s="1119"/>
      <c r="K12" s="1119"/>
      <c r="L12" s="1119"/>
      <c r="M12" s="1119"/>
      <c r="N12" s="221"/>
      <c r="O12" s="221"/>
      <c r="P12" s="221"/>
    </row>
    <row r="13" spans="1:17" ht="15.75" customHeight="1" x14ac:dyDescent="0.25">
      <c r="A13" s="198"/>
      <c r="B13" s="198"/>
      <c r="C13" s="198"/>
      <c r="D13" s="3" t="s">
        <v>614</v>
      </c>
      <c r="E13" s="3"/>
      <c r="F13" s="3"/>
      <c r="G13" s="215"/>
      <c r="H13" s="198"/>
      <c r="I13" s="198"/>
      <c r="J13" s="198"/>
      <c r="K13" s="198"/>
      <c r="L13" s="198"/>
      <c r="M13" s="198"/>
      <c r="N13" s="198"/>
      <c r="O13" s="198"/>
      <c r="P13" s="198"/>
    </row>
    <row r="14" spans="1:17" ht="15" x14ac:dyDescent="0.2">
      <c r="D14" s="215"/>
      <c r="E14" s="215"/>
      <c r="F14" s="215"/>
      <c r="G14" s="215"/>
    </row>
    <row r="15" spans="1:17" x14ac:dyDescent="0.2">
      <c r="A15" s="1124" t="s">
        <v>482</v>
      </c>
      <c r="B15" s="1125" t="s">
        <v>483</v>
      </c>
      <c r="C15" s="1126" t="s">
        <v>707</v>
      </c>
      <c r="D15" s="1125" t="s">
        <v>412</v>
      </c>
      <c r="E15" s="1124" t="s">
        <v>741</v>
      </c>
      <c r="F15" s="1121" t="s">
        <v>484</v>
      </c>
      <c r="G15" s="919" t="s">
        <v>413</v>
      </c>
      <c r="H15" s="920"/>
      <c r="I15" s="920"/>
      <c r="J15" s="920"/>
      <c r="K15" s="1123" t="s">
        <v>742</v>
      </c>
      <c r="L15" s="1123"/>
      <c r="M15" s="1123"/>
      <c r="N15" s="1123"/>
      <c r="O15" s="1123"/>
      <c r="P15" s="1123"/>
      <c r="Q15" s="1120" t="s">
        <v>697</v>
      </c>
    </row>
    <row r="16" spans="1:17" x14ac:dyDescent="0.2">
      <c r="A16" s="1124"/>
      <c r="B16" s="1125"/>
      <c r="C16" s="1127"/>
      <c r="D16" s="1125"/>
      <c r="E16" s="1124"/>
      <c r="F16" s="1121"/>
      <c r="G16" s="1121" t="s">
        <v>414</v>
      </c>
      <c r="H16" s="1122" t="s">
        <v>415</v>
      </c>
      <c r="I16" s="1121" t="s">
        <v>416</v>
      </c>
      <c r="J16" s="1122" t="s">
        <v>417</v>
      </c>
      <c r="K16" s="1123"/>
      <c r="L16" s="1123"/>
      <c r="M16" s="1123"/>
      <c r="N16" s="1123"/>
      <c r="O16" s="1123"/>
      <c r="P16" s="1123"/>
      <c r="Q16" s="1120"/>
    </row>
    <row r="17" spans="1:17" ht="76.5" x14ac:dyDescent="0.2">
      <c r="A17" s="1124"/>
      <c r="B17" s="1125"/>
      <c r="C17" s="1128"/>
      <c r="D17" s="1125"/>
      <c r="E17" s="1124"/>
      <c r="F17" s="1121"/>
      <c r="G17" s="1121"/>
      <c r="H17" s="1122"/>
      <c r="I17" s="1121"/>
      <c r="J17" s="1122"/>
      <c r="K17" s="921" t="s">
        <v>411</v>
      </c>
      <c r="L17" s="923" t="s">
        <v>414</v>
      </c>
      <c r="M17" s="923" t="s">
        <v>418</v>
      </c>
      <c r="N17" s="923" t="s">
        <v>416</v>
      </c>
      <c r="O17" s="924" t="s">
        <v>706</v>
      </c>
      <c r="P17" s="923" t="s">
        <v>419</v>
      </c>
      <c r="Q17" s="922"/>
    </row>
    <row r="18" spans="1:17" ht="75" x14ac:dyDescent="0.2">
      <c r="A18" s="925">
        <v>1</v>
      </c>
      <c r="B18" s="925">
        <v>5</v>
      </c>
      <c r="C18" s="926" t="s">
        <v>485</v>
      </c>
      <c r="D18" s="927" t="s">
        <v>420</v>
      </c>
      <c r="E18" s="927" t="s">
        <v>421</v>
      </c>
      <c r="F18" s="952">
        <v>8976.65</v>
      </c>
      <c r="G18" s="953"/>
      <c r="H18" s="952">
        <v>6283.6549999999997</v>
      </c>
      <c r="I18" s="952"/>
      <c r="J18" s="952">
        <v>2692.9949999999999</v>
      </c>
      <c r="K18" s="954">
        <v>2037.9582</v>
      </c>
      <c r="L18" s="954"/>
      <c r="M18" s="954">
        <v>1587</v>
      </c>
      <c r="N18" s="954"/>
      <c r="O18" s="955">
        <v>450.95819999999998</v>
      </c>
      <c r="P18" s="954"/>
      <c r="Q18" s="1036" t="s">
        <v>751</v>
      </c>
    </row>
    <row r="19" spans="1:17" ht="60" x14ac:dyDescent="0.2">
      <c r="A19" s="925">
        <v>2</v>
      </c>
      <c r="B19" s="926">
        <v>5</v>
      </c>
      <c r="C19" s="926" t="s">
        <v>486</v>
      </c>
      <c r="D19" s="927" t="s">
        <v>487</v>
      </c>
      <c r="E19" s="927" t="s">
        <v>425</v>
      </c>
      <c r="F19" s="952">
        <v>1167.4100000000001</v>
      </c>
      <c r="G19" s="953"/>
      <c r="H19" s="953">
        <v>820.83</v>
      </c>
      <c r="I19" s="953"/>
      <c r="J19" s="953">
        <v>346.58</v>
      </c>
      <c r="K19" s="955">
        <v>912.72499999999991</v>
      </c>
      <c r="L19" s="956"/>
      <c r="M19" s="955">
        <v>720.60699999999997</v>
      </c>
      <c r="N19" s="955"/>
      <c r="O19" s="956"/>
      <c r="P19" s="956">
        <v>192.11799999999999</v>
      </c>
      <c r="Q19" s="1037" t="s">
        <v>698</v>
      </c>
    </row>
    <row r="20" spans="1:17" ht="45" x14ac:dyDescent="0.2">
      <c r="A20" s="925">
        <v>3</v>
      </c>
      <c r="B20" s="925">
        <v>4</v>
      </c>
      <c r="C20" s="925" t="s">
        <v>486</v>
      </c>
      <c r="D20" s="927" t="s">
        <v>422</v>
      </c>
      <c r="E20" s="927" t="s">
        <v>421</v>
      </c>
      <c r="F20" s="952">
        <v>350.18266</v>
      </c>
      <c r="G20" s="957">
        <v>297.65526</v>
      </c>
      <c r="H20" s="958"/>
      <c r="I20" s="958"/>
      <c r="J20" s="958">
        <v>52.5274</v>
      </c>
      <c r="K20" s="954">
        <v>22.200000000000003</v>
      </c>
      <c r="L20" s="959">
        <v>18.87</v>
      </c>
      <c r="M20" s="960">
        <v>0</v>
      </c>
      <c r="N20" s="960"/>
      <c r="O20" s="959">
        <v>3.33</v>
      </c>
      <c r="P20" s="959"/>
      <c r="Q20" s="1038" t="s">
        <v>752</v>
      </c>
    </row>
    <row r="21" spans="1:17" ht="216.75" x14ac:dyDescent="0.2">
      <c r="A21" s="925">
        <v>4</v>
      </c>
      <c r="B21" s="925">
        <v>6</v>
      </c>
      <c r="C21" s="925" t="s">
        <v>486</v>
      </c>
      <c r="D21" s="927" t="s">
        <v>424</v>
      </c>
      <c r="E21" s="927" t="s">
        <v>425</v>
      </c>
      <c r="F21" s="952">
        <v>240.23570999999998</v>
      </c>
      <c r="G21" s="953">
        <v>155.95349999999999</v>
      </c>
      <c r="H21" s="952">
        <v>27.52121</v>
      </c>
      <c r="I21" s="952"/>
      <c r="J21" s="953">
        <v>56.761000000000003</v>
      </c>
      <c r="K21" s="954">
        <v>225.89730999999998</v>
      </c>
      <c r="L21" s="961">
        <v>113.76754</v>
      </c>
      <c r="M21" s="961">
        <v>20.076619999999998</v>
      </c>
      <c r="N21" s="962"/>
      <c r="O21" s="962">
        <v>84.063900000000004</v>
      </c>
      <c r="P21" s="963">
        <v>7.9892500000000002</v>
      </c>
      <c r="Q21" s="1038" t="s">
        <v>753</v>
      </c>
    </row>
    <row r="22" spans="1:17" ht="153" x14ac:dyDescent="0.2">
      <c r="A22" s="925">
        <v>5</v>
      </c>
      <c r="B22" s="925">
        <v>6</v>
      </c>
      <c r="C22" s="925" t="s">
        <v>486</v>
      </c>
      <c r="D22" s="927" t="s">
        <v>426</v>
      </c>
      <c r="E22" s="927" t="s">
        <v>425</v>
      </c>
      <c r="F22" s="952">
        <v>267.31412</v>
      </c>
      <c r="G22" s="953">
        <v>179.50143</v>
      </c>
      <c r="H22" s="952">
        <v>31.67672</v>
      </c>
      <c r="I22" s="952"/>
      <c r="J22" s="953">
        <v>56.13597</v>
      </c>
      <c r="K22" s="954">
        <v>127.90585999999999</v>
      </c>
      <c r="L22" s="964">
        <v>41.601390000000002</v>
      </c>
      <c r="M22" s="961">
        <v>7.3414200000000003</v>
      </c>
      <c r="N22" s="962"/>
      <c r="O22" s="965">
        <v>78.963049999999996</v>
      </c>
      <c r="P22" s="963"/>
      <c r="Q22" s="1038" t="s">
        <v>754</v>
      </c>
    </row>
    <row r="23" spans="1:17" ht="165.75" x14ac:dyDescent="0.2">
      <c r="A23" s="925">
        <v>6</v>
      </c>
      <c r="B23" s="925">
        <v>6</v>
      </c>
      <c r="C23" s="925" t="s">
        <v>486</v>
      </c>
      <c r="D23" s="927" t="s">
        <v>488</v>
      </c>
      <c r="E23" s="927" t="s">
        <v>489</v>
      </c>
      <c r="F23" s="952">
        <v>375</v>
      </c>
      <c r="G23" s="966">
        <v>251.8125</v>
      </c>
      <c r="H23" s="966">
        <v>44.4375</v>
      </c>
      <c r="I23" s="967"/>
      <c r="J23" s="966">
        <v>78.75</v>
      </c>
      <c r="K23" s="954">
        <v>180.01009999999999</v>
      </c>
      <c r="L23" s="968">
        <v>125.90625</v>
      </c>
      <c r="M23" s="969">
        <v>22.21875</v>
      </c>
      <c r="N23" s="970"/>
      <c r="O23" s="971">
        <v>31.885100000000001</v>
      </c>
      <c r="P23" s="963"/>
      <c r="Q23" s="1038" t="s">
        <v>755</v>
      </c>
    </row>
    <row r="24" spans="1:17" ht="178.5" x14ac:dyDescent="0.2">
      <c r="A24" s="928">
        <v>7</v>
      </c>
      <c r="B24" s="928">
        <v>6</v>
      </c>
      <c r="C24" s="928" t="s">
        <v>486</v>
      </c>
      <c r="D24" s="929" t="s">
        <v>490</v>
      </c>
      <c r="E24" s="929" t="s">
        <v>489</v>
      </c>
      <c r="F24" s="952">
        <v>375</v>
      </c>
      <c r="G24" s="972">
        <v>251.8125</v>
      </c>
      <c r="H24" s="972">
        <v>44.4375</v>
      </c>
      <c r="I24" s="973"/>
      <c r="J24" s="974">
        <v>78.75</v>
      </c>
      <c r="K24" s="954">
        <v>180.01009999999999</v>
      </c>
      <c r="L24" s="968">
        <v>125.90625</v>
      </c>
      <c r="M24" s="969">
        <v>22.21875</v>
      </c>
      <c r="N24" s="970"/>
      <c r="O24" s="971">
        <v>31.885100000000001</v>
      </c>
      <c r="P24" s="963"/>
      <c r="Q24" s="1039" t="s">
        <v>756</v>
      </c>
    </row>
    <row r="25" spans="1:17" ht="89.25" x14ac:dyDescent="0.2">
      <c r="A25" s="928">
        <v>8</v>
      </c>
      <c r="B25" s="928">
        <v>5</v>
      </c>
      <c r="C25" s="930" t="s">
        <v>486</v>
      </c>
      <c r="D25" s="931" t="s">
        <v>491</v>
      </c>
      <c r="E25" s="929" t="s">
        <v>489</v>
      </c>
      <c r="F25" s="975">
        <v>1657.3076199999998</v>
      </c>
      <c r="G25" s="976">
        <v>944.90112999999997</v>
      </c>
      <c r="H25" s="976">
        <v>0</v>
      </c>
      <c r="I25" s="976">
        <v>376.63891000000001</v>
      </c>
      <c r="J25" s="977">
        <v>335.76758000000001</v>
      </c>
      <c r="K25" s="954">
        <v>1643.1616599999998</v>
      </c>
      <c r="L25" s="978">
        <v>944.90112999999997</v>
      </c>
      <c r="M25" s="978"/>
      <c r="N25" s="978">
        <v>376.63891000000001</v>
      </c>
      <c r="O25" s="964">
        <v>0</v>
      </c>
      <c r="P25" s="979">
        <v>321.62162000000001</v>
      </c>
      <c r="Q25" s="1037" t="s">
        <v>757</v>
      </c>
    </row>
    <row r="26" spans="1:17" ht="68.25" x14ac:dyDescent="0.2">
      <c r="A26" s="928">
        <v>9</v>
      </c>
      <c r="B26" s="932">
        <v>5</v>
      </c>
      <c r="C26" s="933" t="s">
        <v>486</v>
      </c>
      <c r="D26" s="934" t="s">
        <v>492</v>
      </c>
      <c r="E26" s="980" t="s">
        <v>489</v>
      </c>
      <c r="F26" s="952">
        <v>864.76860999999997</v>
      </c>
      <c r="G26" s="981">
        <v>569.47650999999996</v>
      </c>
      <c r="H26" s="982">
        <v>0</v>
      </c>
      <c r="I26" s="982">
        <v>226.99413000000001</v>
      </c>
      <c r="J26" s="983">
        <v>68.297970000000007</v>
      </c>
      <c r="K26" s="955">
        <v>864.76860999999997</v>
      </c>
      <c r="L26" s="964">
        <v>569.47650999999996</v>
      </c>
      <c r="M26" s="984"/>
      <c r="N26" s="984">
        <v>226.99413000000001</v>
      </c>
      <c r="O26" s="964"/>
      <c r="P26" s="985">
        <v>68.297970000000007</v>
      </c>
      <c r="Q26" s="986" t="s">
        <v>758</v>
      </c>
    </row>
    <row r="27" spans="1:17" ht="45" x14ac:dyDescent="0.2">
      <c r="A27" s="925">
        <v>10</v>
      </c>
      <c r="B27" s="925">
        <v>5</v>
      </c>
      <c r="C27" s="935" t="s">
        <v>486</v>
      </c>
      <c r="D27" s="927" t="s">
        <v>427</v>
      </c>
      <c r="E27" s="927" t="s">
        <v>425</v>
      </c>
      <c r="F27" s="952">
        <v>875.21031000000005</v>
      </c>
      <c r="G27" s="953"/>
      <c r="H27" s="952">
        <v>145.00851</v>
      </c>
      <c r="I27" s="952"/>
      <c r="J27" s="953">
        <v>730.20180000000005</v>
      </c>
      <c r="K27" s="955">
        <v>280</v>
      </c>
      <c r="L27" s="987"/>
      <c r="M27" s="988"/>
      <c r="N27" s="988"/>
      <c r="O27" s="987">
        <v>280</v>
      </c>
      <c r="P27" s="987"/>
      <c r="Q27" s="989" t="s">
        <v>708</v>
      </c>
    </row>
    <row r="28" spans="1:17" ht="90" x14ac:dyDescent="0.2">
      <c r="A28" s="925">
        <v>11</v>
      </c>
      <c r="B28" s="925">
        <v>5</v>
      </c>
      <c r="C28" s="925" t="s">
        <v>486</v>
      </c>
      <c r="D28" s="927" t="s">
        <v>428</v>
      </c>
      <c r="E28" s="927" t="s">
        <v>425</v>
      </c>
      <c r="F28" s="952">
        <v>66.012</v>
      </c>
      <c r="G28" s="975">
        <v>59.293869999999998</v>
      </c>
      <c r="H28" s="990"/>
      <c r="I28" s="952"/>
      <c r="J28" s="975">
        <v>6.7181300000000004</v>
      </c>
      <c r="K28" s="954">
        <v>59.293869999999998</v>
      </c>
      <c r="L28" s="960">
        <v>59.293869999999998</v>
      </c>
      <c r="M28" s="988"/>
      <c r="N28" s="988"/>
      <c r="O28" s="987">
        <v>0</v>
      </c>
      <c r="P28" s="987">
        <v>0</v>
      </c>
      <c r="Q28" s="1037" t="s">
        <v>759</v>
      </c>
    </row>
    <row r="29" spans="1:17" ht="75" x14ac:dyDescent="0.2">
      <c r="A29" s="925">
        <v>12</v>
      </c>
      <c r="B29" s="925">
        <v>5</v>
      </c>
      <c r="C29" s="925" t="s">
        <v>486</v>
      </c>
      <c r="D29" s="927" t="s">
        <v>743</v>
      </c>
      <c r="E29" s="927" t="s">
        <v>425</v>
      </c>
      <c r="F29" s="952">
        <v>73.252899999999997</v>
      </c>
      <c r="G29" s="991">
        <v>58.602319999999999</v>
      </c>
      <c r="H29" s="991"/>
      <c r="I29" s="976"/>
      <c r="J29" s="992">
        <v>14.65058</v>
      </c>
      <c r="K29" s="955">
        <v>0.49609999999999999</v>
      </c>
      <c r="L29" s="964">
        <v>0.39688000000000001</v>
      </c>
      <c r="M29" s="961"/>
      <c r="N29" s="961"/>
      <c r="O29" s="964">
        <v>9.9220000000000003E-2</v>
      </c>
      <c r="P29" s="959"/>
      <c r="Q29" s="1040" t="s">
        <v>760</v>
      </c>
    </row>
    <row r="30" spans="1:17" ht="75" x14ac:dyDescent="0.2">
      <c r="A30" s="925">
        <v>13</v>
      </c>
      <c r="B30" s="925">
        <v>4</v>
      </c>
      <c r="C30" s="926" t="s">
        <v>493</v>
      </c>
      <c r="D30" s="927" t="s">
        <v>423</v>
      </c>
      <c r="E30" s="927" t="s">
        <v>421</v>
      </c>
      <c r="F30" s="952">
        <v>370.71854999999999</v>
      </c>
      <c r="G30" s="993">
        <v>370.71854999999999</v>
      </c>
      <c r="H30" s="993"/>
      <c r="I30" s="993"/>
      <c r="J30" s="993"/>
      <c r="K30" s="954">
        <v>27.984680000000001</v>
      </c>
      <c r="L30" s="965">
        <v>27.984680000000001</v>
      </c>
      <c r="M30" s="954"/>
      <c r="N30" s="954"/>
      <c r="O30" s="963">
        <v>0</v>
      </c>
      <c r="P30" s="963"/>
      <c r="Q30" s="1037" t="s">
        <v>761</v>
      </c>
    </row>
    <row r="31" spans="1:17" ht="60" x14ac:dyDescent="0.2">
      <c r="A31" s="925">
        <v>14</v>
      </c>
      <c r="B31" s="925">
        <v>4</v>
      </c>
      <c r="C31" s="925" t="s">
        <v>486</v>
      </c>
      <c r="D31" s="927" t="s">
        <v>429</v>
      </c>
      <c r="E31" s="927" t="s">
        <v>430</v>
      </c>
      <c r="F31" s="952">
        <v>329.54992000000004</v>
      </c>
      <c r="G31" s="952">
        <v>254.61743000000001</v>
      </c>
      <c r="H31" s="952">
        <v>44.932490000000001</v>
      </c>
      <c r="I31" s="952"/>
      <c r="J31" s="952">
        <v>30</v>
      </c>
      <c r="K31" s="955">
        <v>126.59965000000001</v>
      </c>
      <c r="L31" s="964">
        <v>104.95144000000001</v>
      </c>
      <c r="M31" s="961">
        <v>18.52084</v>
      </c>
      <c r="N31" s="955"/>
      <c r="O31" s="956"/>
      <c r="P31" s="964">
        <v>3.12737</v>
      </c>
      <c r="Q31" s="927"/>
    </row>
    <row r="32" spans="1:17" ht="45" x14ac:dyDescent="0.2">
      <c r="A32" s="925">
        <v>15</v>
      </c>
      <c r="B32" s="925">
        <v>5</v>
      </c>
      <c r="C32" s="925" t="s">
        <v>486</v>
      </c>
      <c r="D32" s="927" t="s">
        <v>431</v>
      </c>
      <c r="E32" s="927" t="s">
        <v>430</v>
      </c>
      <c r="F32" s="952">
        <v>305.84480000000002</v>
      </c>
      <c r="G32" s="991">
        <v>244.66784000000001</v>
      </c>
      <c r="H32" s="953"/>
      <c r="I32" s="953"/>
      <c r="J32" s="991">
        <v>61.176960000000001</v>
      </c>
      <c r="K32" s="955">
        <v>1.21</v>
      </c>
      <c r="L32" s="961">
        <v>0.96799999999999997</v>
      </c>
      <c r="M32" s="994"/>
      <c r="N32" s="955"/>
      <c r="O32" s="964">
        <v>0.24199999999999999</v>
      </c>
      <c r="P32" s="956"/>
      <c r="Q32" s="927"/>
    </row>
    <row r="33" spans="1:17" ht="75" x14ac:dyDescent="0.2">
      <c r="A33" s="925">
        <v>16</v>
      </c>
      <c r="B33" s="925">
        <v>4</v>
      </c>
      <c r="C33" s="925" t="s">
        <v>486</v>
      </c>
      <c r="D33" s="927" t="s">
        <v>432</v>
      </c>
      <c r="E33" s="995" t="s">
        <v>494</v>
      </c>
      <c r="F33" s="952">
        <v>326.84796</v>
      </c>
      <c r="G33" s="952">
        <v>185.8066</v>
      </c>
      <c r="H33" s="952">
        <v>32.789400000000001</v>
      </c>
      <c r="I33" s="952">
        <v>68.784769999999995</v>
      </c>
      <c r="J33" s="993">
        <v>39.467190000000002</v>
      </c>
      <c r="K33" s="955">
        <v>14.5101</v>
      </c>
      <c r="L33" s="955"/>
      <c r="M33" s="955"/>
      <c r="N33" s="955"/>
      <c r="O33" s="955">
        <v>14.5101</v>
      </c>
      <c r="P33" s="955"/>
      <c r="Q33" s="1038" t="s">
        <v>703</v>
      </c>
    </row>
    <row r="34" spans="1:17" ht="45.75" thickBot="1" x14ac:dyDescent="0.25">
      <c r="A34" s="925">
        <v>17</v>
      </c>
      <c r="B34" s="925">
        <v>5</v>
      </c>
      <c r="C34" s="925" t="s">
        <v>486</v>
      </c>
      <c r="D34" s="927" t="s">
        <v>744</v>
      </c>
      <c r="E34" s="927" t="s">
        <v>436</v>
      </c>
      <c r="F34" s="952">
        <v>399.99999999999994</v>
      </c>
      <c r="G34" s="996">
        <v>238.12799999999999</v>
      </c>
      <c r="H34" s="966">
        <v>0</v>
      </c>
      <c r="I34" s="975">
        <v>102.34</v>
      </c>
      <c r="J34" s="997">
        <v>59.531999999999996</v>
      </c>
      <c r="K34" s="955">
        <v>399.99999999999994</v>
      </c>
      <c r="L34" s="956">
        <v>238.12799999999999</v>
      </c>
      <c r="M34" s="955">
        <v>0</v>
      </c>
      <c r="N34" s="954">
        <v>102.34</v>
      </c>
      <c r="O34" s="998">
        <v>59.531999999999996</v>
      </c>
      <c r="P34" s="956"/>
      <c r="Q34" s="1038" t="s">
        <v>762</v>
      </c>
    </row>
    <row r="35" spans="1:17" ht="45" x14ac:dyDescent="0.2">
      <c r="A35" s="933">
        <v>18</v>
      </c>
      <c r="B35" s="933">
        <v>5</v>
      </c>
      <c r="C35" s="933" t="s">
        <v>486</v>
      </c>
      <c r="D35" s="934" t="s">
        <v>745</v>
      </c>
      <c r="E35" s="934" t="s">
        <v>495</v>
      </c>
      <c r="F35" s="952">
        <v>18.542000000000002</v>
      </c>
      <c r="G35" s="991">
        <v>14.833</v>
      </c>
      <c r="H35" s="991"/>
      <c r="I35" s="976">
        <v>0</v>
      </c>
      <c r="J35" s="999">
        <v>3.7090000000000001</v>
      </c>
      <c r="K35" s="955">
        <v>4.9779999999999998</v>
      </c>
      <c r="L35" s="968">
        <v>3.9809999999999999</v>
      </c>
      <c r="M35" s="1000"/>
      <c r="N35" s="1000"/>
      <c r="O35" s="1001">
        <v>0.997</v>
      </c>
      <c r="P35" s="1002"/>
      <c r="Q35" s="1041" t="s">
        <v>763</v>
      </c>
    </row>
    <row r="36" spans="1:17" ht="63.75" x14ac:dyDescent="0.2">
      <c r="A36" s="925">
        <v>19</v>
      </c>
      <c r="B36" s="925">
        <v>5</v>
      </c>
      <c r="C36" s="925" t="s">
        <v>486</v>
      </c>
      <c r="D36" s="927" t="s">
        <v>433</v>
      </c>
      <c r="E36" s="927" t="s">
        <v>434</v>
      </c>
      <c r="F36" s="952">
        <v>108.25054</v>
      </c>
      <c r="G36" s="953">
        <v>84.99</v>
      </c>
      <c r="H36" s="952"/>
      <c r="I36" s="952"/>
      <c r="J36" s="953">
        <v>23.260539999999999</v>
      </c>
      <c r="K36" s="955">
        <v>34.934780000000003</v>
      </c>
      <c r="L36" s="956">
        <v>29.701370000000001</v>
      </c>
      <c r="M36" s="955"/>
      <c r="N36" s="955">
        <v>3.6320899999999998</v>
      </c>
      <c r="O36" s="1003">
        <v>1.6013200000000001</v>
      </c>
      <c r="P36" s="963"/>
      <c r="Q36" s="1037" t="s">
        <v>764</v>
      </c>
    </row>
    <row r="37" spans="1:17" ht="30" x14ac:dyDescent="0.2">
      <c r="A37" s="925">
        <v>20</v>
      </c>
      <c r="B37" s="925">
        <v>5</v>
      </c>
      <c r="C37" s="925" t="s">
        <v>486</v>
      </c>
      <c r="D37" s="927" t="s">
        <v>746</v>
      </c>
      <c r="E37" s="927" t="s">
        <v>435</v>
      </c>
      <c r="F37" s="952">
        <v>51.118839999999999</v>
      </c>
      <c r="G37" s="953">
        <v>42.335000000000001</v>
      </c>
      <c r="H37" s="952"/>
      <c r="I37" s="952"/>
      <c r="J37" s="953">
        <v>8.7838399999999996</v>
      </c>
      <c r="K37" s="955">
        <v>6.45</v>
      </c>
      <c r="L37" s="1004">
        <v>5.16</v>
      </c>
      <c r="M37" s="955"/>
      <c r="N37" s="1005"/>
      <c r="O37" s="1001">
        <v>1.29</v>
      </c>
      <c r="P37" s="1006"/>
      <c r="Q37" s="927" t="s">
        <v>765</v>
      </c>
    </row>
    <row r="38" spans="1:17" ht="75" x14ac:dyDescent="0.2">
      <c r="A38" s="925">
        <v>21</v>
      </c>
      <c r="B38" s="925">
        <v>5</v>
      </c>
      <c r="C38" s="925" t="s">
        <v>486</v>
      </c>
      <c r="D38" s="936" t="s">
        <v>709</v>
      </c>
      <c r="E38" s="927" t="s">
        <v>437</v>
      </c>
      <c r="F38" s="952">
        <v>82.294000000000011</v>
      </c>
      <c r="G38" s="966">
        <v>55.96</v>
      </c>
      <c r="H38" s="967">
        <v>9.875</v>
      </c>
      <c r="I38" s="967"/>
      <c r="J38" s="966">
        <v>16.459</v>
      </c>
      <c r="K38" s="954">
        <v>51.125</v>
      </c>
      <c r="L38" s="956">
        <v>38.777999999999999</v>
      </c>
      <c r="M38" s="954"/>
      <c r="N38" s="1007"/>
      <c r="O38" s="1008">
        <v>12.347</v>
      </c>
      <c r="P38" s="1006"/>
      <c r="Q38" s="1037" t="s">
        <v>766</v>
      </c>
    </row>
    <row r="39" spans="1:17" ht="30" x14ac:dyDescent="0.2">
      <c r="A39" s="933">
        <v>22</v>
      </c>
      <c r="B39" s="937">
        <v>5</v>
      </c>
      <c r="C39" s="937" t="s">
        <v>486</v>
      </c>
      <c r="D39" s="938" t="s">
        <v>747</v>
      </c>
      <c r="E39" s="938" t="s">
        <v>625</v>
      </c>
      <c r="F39" s="952">
        <v>66.853359999999995</v>
      </c>
      <c r="G39" s="1009">
        <v>51.477080000000001</v>
      </c>
      <c r="H39" s="1009"/>
      <c r="I39" s="1010"/>
      <c r="J39" s="1011">
        <v>15.37628</v>
      </c>
      <c r="K39" s="955">
        <v>48.10736</v>
      </c>
      <c r="L39" s="1012">
        <v>25.29345</v>
      </c>
      <c r="M39" s="1013">
        <v>4.4635499999999997</v>
      </c>
      <c r="N39" s="1013">
        <v>2.9740799999999998</v>
      </c>
      <c r="O39" s="1012">
        <v>15.37628</v>
      </c>
      <c r="P39" s="1014"/>
      <c r="Q39" s="1042" t="s">
        <v>705</v>
      </c>
    </row>
    <row r="40" spans="1:17" ht="89.25" x14ac:dyDescent="0.2">
      <c r="A40" s="933">
        <v>23</v>
      </c>
      <c r="B40" s="933">
        <v>5</v>
      </c>
      <c r="C40" s="933" t="s">
        <v>486</v>
      </c>
      <c r="D40" s="934" t="s">
        <v>748</v>
      </c>
      <c r="E40" s="934" t="s">
        <v>626</v>
      </c>
      <c r="F40" s="952">
        <v>66.856999999999999</v>
      </c>
      <c r="G40" s="991">
        <v>52.689</v>
      </c>
      <c r="H40" s="991"/>
      <c r="I40" s="976">
        <v>2.7730000000000001</v>
      </c>
      <c r="J40" s="1015">
        <v>11.395</v>
      </c>
      <c r="K40" s="955">
        <v>66.856999999999999</v>
      </c>
      <c r="L40" s="964">
        <v>52.689</v>
      </c>
      <c r="M40" s="964"/>
      <c r="N40" s="961">
        <v>2.7730000000000001</v>
      </c>
      <c r="O40" s="1016">
        <v>11.395</v>
      </c>
      <c r="P40" s="1002"/>
      <c r="Q40" s="1041" t="s">
        <v>767</v>
      </c>
    </row>
    <row r="41" spans="1:17" ht="60" x14ac:dyDescent="0.2">
      <c r="A41" s="933">
        <v>24</v>
      </c>
      <c r="B41" s="935">
        <v>2</v>
      </c>
      <c r="C41" s="939" t="s">
        <v>496</v>
      </c>
      <c r="D41" s="940" t="s">
        <v>438</v>
      </c>
      <c r="E41" s="1017" t="s">
        <v>439</v>
      </c>
      <c r="F41" s="952">
        <v>161.6422</v>
      </c>
      <c r="G41" s="1018">
        <v>157.988</v>
      </c>
      <c r="H41" s="1018"/>
      <c r="I41" s="1019"/>
      <c r="J41" s="1020">
        <v>3.6541999999999999</v>
      </c>
      <c r="K41" s="955">
        <v>3.6541999999999999</v>
      </c>
      <c r="L41" s="1021">
        <v>0</v>
      </c>
      <c r="M41" s="1022"/>
      <c r="N41" s="1022"/>
      <c r="O41" s="1021">
        <v>0</v>
      </c>
      <c r="P41" s="1021">
        <v>3.6541999999999999</v>
      </c>
      <c r="Q41" s="1043" t="s">
        <v>768</v>
      </c>
    </row>
    <row r="42" spans="1:17" ht="132" x14ac:dyDescent="0.2">
      <c r="A42" s="933">
        <v>25</v>
      </c>
      <c r="B42" s="925">
        <v>2</v>
      </c>
      <c r="C42" s="925" t="s">
        <v>497</v>
      </c>
      <c r="D42" s="936" t="s">
        <v>449</v>
      </c>
      <c r="E42" s="927" t="s">
        <v>450</v>
      </c>
      <c r="F42" s="952">
        <v>19.838999999999999</v>
      </c>
      <c r="G42" s="952">
        <v>15.8712</v>
      </c>
      <c r="H42" s="966"/>
      <c r="I42" s="967"/>
      <c r="J42" s="1023">
        <v>3.9678</v>
      </c>
      <c r="K42" s="955">
        <v>8.1460000000000008</v>
      </c>
      <c r="L42" s="956">
        <v>4.1782000000000004</v>
      </c>
      <c r="M42" s="955"/>
      <c r="N42" s="955"/>
      <c r="O42" s="956">
        <v>3.9678</v>
      </c>
      <c r="P42" s="963"/>
      <c r="Q42" s="927" t="s">
        <v>769</v>
      </c>
    </row>
    <row r="43" spans="1:17" ht="114.75" x14ac:dyDescent="0.2">
      <c r="A43" s="933">
        <v>26</v>
      </c>
      <c r="B43" s="933">
        <v>2</v>
      </c>
      <c r="C43" s="925" t="s">
        <v>497</v>
      </c>
      <c r="D43" s="1024" t="s">
        <v>498</v>
      </c>
      <c r="E43" s="929" t="s">
        <v>450</v>
      </c>
      <c r="F43" s="952">
        <v>9.2149999999999999</v>
      </c>
      <c r="G43" s="1009">
        <v>7.3719999999999999</v>
      </c>
      <c r="H43" s="1009"/>
      <c r="I43" s="1010"/>
      <c r="J43" s="1025">
        <v>1.843</v>
      </c>
      <c r="K43" s="955">
        <v>5.2149999999999999</v>
      </c>
      <c r="L43" s="1026">
        <v>3.3719999999999999</v>
      </c>
      <c r="M43" s="978"/>
      <c r="N43" s="978"/>
      <c r="O43" s="1026">
        <v>1.843</v>
      </c>
      <c r="P43" s="1014"/>
      <c r="Q43" s="1044" t="s">
        <v>770</v>
      </c>
    </row>
    <row r="44" spans="1:17" ht="76.5" x14ac:dyDescent="0.2">
      <c r="A44" s="937">
        <v>27</v>
      </c>
      <c r="B44" s="937">
        <v>2</v>
      </c>
      <c r="C44" s="928" t="s">
        <v>497</v>
      </c>
      <c r="D44" s="1027" t="s">
        <v>749</v>
      </c>
      <c r="E44" s="938" t="s">
        <v>450</v>
      </c>
      <c r="F44" s="952">
        <v>7.0280000000000005</v>
      </c>
      <c r="G44" s="1009">
        <v>5.6124000000000001</v>
      </c>
      <c r="H44" s="1009"/>
      <c r="I44" s="1010"/>
      <c r="J44" s="1028">
        <v>1.4156</v>
      </c>
      <c r="K44" s="955">
        <v>2.73</v>
      </c>
      <c r="L44" s="1026">
        <v>1.3144</v>
      </c>
      <c r="M44" s="978"/>
      <c r="N44" s="978"/>
      <c r="O44" s="1026">
        <v>1.4156</v>
      </c>
      <c r="P44" s="1014"/>
      <c r="Q44" s="1044" t="s">
        <v>771</v>
      </c>
    </row>
    <row r="45" spans="1:17" ht="76.5" x14ac:dyDescent="0.2">
      <c r="A45" s="943">
        <v>28</v>
      </c>
      <c r="B45" s="937">
        <v>5</v>
      </c>
      <c r="C45" s="937" t="s">
        <v>486</v>
      </c>
      <c r="D45" s="1029" t="s">
        <v>750</v>
      </c>
      <c r="E45" s="938" t="s">
        <v>607</v>
      </c>
      <c r="F45" s="952">
        <v>14.4</v>
      </c>
      <c r="G45" s="1009"/>
      <c r="H45" s="1009"/>
      <c r="I45" s="1010">
        <v>10</v>
      </c>
      <c r="J45" s="1028">
        <v>4.4000000000000004</v>
      </c>
      <c r="K45" s="955">
        <v>14.4</v>
      </c>
      <c r="L45" s="1026"/>
      <c r="M45" s="978"/>
      <c r="N45" s="978">
        <v>10</v>
      </c>
      <c r="O45" s="1026">
        <v>4.4000000000000004</v>
      </c>
      <c r="P45" s="1014"/>
      <c r="Q45" s="1044" t="s">
        <v>772</v>
      </c>
    </row>
    <row r="46" spans="1:17" ht="114.75" x14ac:dyDescent="0.2">
      <c r="A46" s="943">
        <v>29</v>
      </c>
      <c r="B46" s="946">
        <v>5</v>
      </c>
      <c r="C46" s="946" t="s">
        <v>486</v>
      </c>
      <c r="D46" s="1030" t="s">
        <v>627</v>
      </c>
      <c r="E46" s="934" t="s">
        <v>489</v>
      </c>
      <c r="F46" s="952">
        <v>8</v>
      </c>
      <c r="G46" s="991">
        <v>7.2</v>
      </c>
      <c r="H46" s="991"/>
      <c r="I46" s="976"/>
      <c r="J46" s="992">
        <v>0.8</v>
      </c>
      <c r="K46" s="954">
        <v>5.84</v>
      </c>
      <c r="L46" s="965">
        <v>0</v>
      </c>
      <c r="M46" s="965"/>
      <c r="N46" s="962"/>
      <c r="O46" s="965">
        <v>5.84</v>
      </c>
      <c r="P46" s="1002">
        <v>0</v>
      </c>
      <c r="Q46" s="1045" t="s">
        <v>773</v>
      </c>
    </row>
    <row r="47" spans="1:17" ht="75" x14ac:dyDescent="0.2">
      <c r="A47" s="943">
        <v>30</v>
      </c>
      <c r="B47" s="933">
        <v>5</v>
      </c>
      <c r="C47" s="933" t="s">
        <v>486</v>
      </c>
      <c r="D47" s="1031" t="s">
        <v>702</v>
      </c>
      <c r="E47" s="934" t="s">
        <v>489</v>
      </c>
      <c r="F47" s="952">
        <v>231.47118999999998</v>
      </c>
      <c r="G47" s="991"/>
      <c r="H47" s="953">
        <v>68.8</v>
      </c>
      <c r="I47" s="953">
        <v>160.4</v>
      </c>
      <c r="J47" s="1032">
        <v>2.2711899999999998</v>
      </c>
      <c r="K47" s="954">
        <v>2.2711899999999998</v>
      </c>
      <c r="L47" s="965"/>
      <c r="M47" s="965"/>
      <c r="N47" s="962"/>
      <c r="O47" s="965">
        <v>2.2711899999999998</v>
      </c>
      <c r="P47" s="1002"/>
      <c r="Q47" s="1040" t="s">
        <v>774</v>
      </c>
    </row>
    <row r="48" spans="1:17" ht="165.75" x14ac:dyDescent="0.2">
      <c r="A48" s="943">
        <v>31</v>
      </c>
      <c r="B48" s="941">
        <v>6</v>
      </c>
      <c r="C48" s="942" t="s">
        <v>486</v>
      </c>
      <c r="D48" s="1031" t="s">
        <v>704</v>
      </c>
      <c r="E48" s="1033" t="s">
        <v>425</v>
      </c>
      <c r="F48" s="975">
        <v>462</v>
      </c>
      <c r="G48" s="1034">
        <v>255</v>
      </c>
      <c r="H48" s="975">
        <v>45</v>
      </c>
      <c r="I48" s="975"/>
      <c r="J48" s="1034">
        <v>162</v>
      </c>
      <c r="K48" s="954">
        <v>16.8185</v>
      </c>
      <c r="L48" s="965"/>
      <c r="M48" s="965"/>
      <c r="N48" s="962"/>
      <c r="O48" s="962">
        <v>16.8185</v>
      </c>
      <c r="P48" s="963"/>
      <c r="Q48" s="1038" t="s">
        <v>775</v>
      </c>
    </row>
    <row r="49" spans="1:17" ht="140.25" x14ac:dyDescent="0.2">
      <c r="A49" s="933">
        <v>32</v>
      </c>
      <c r="B49" s="943">
        <v>2</v>
      </c>
      <c r="C49" s="943" t="s">
        <v>497</v>
      </c>
      <c r="D49" s="1035" t="s">
        <v>610</v>
      </c>
      <c r="E49" s="934" t="s">
        <v>489</v>
      </c>
      <c r="F49" s="952">
        <v>60.921210000000002</v>
      </c>
      <c r="G49" s="991">
        <v>52.087679999999999</v>
      </c>
      <c r="H49" s="991">
        <v>8.8335299999999997</v>
      </c>
      <c r="I49" s="976"/>
      <c r="J49" s="992">
        <v>0</v>
      </c>
      <c r="K49" s="954">
        <v>60.921210000000002</v>
      </c>
      <c r="L49" s="965"/>
      <c r="M49" s="965"/>
      <c r="N49" s="962"/>
      <c r="O49" s="965">
        <v>60.921210000000002</v>
      </c>
      <c r="P49" s="1002"/>
      <c r="Q49" s="1041" t="s">
        <v>776</v>
      </c>
    </row>
    <row r="50" spans="1:17" ht="15" x14ac:dyDescent="0.2">
      <c r="A50" s="947"/>
      <c r="B50" s="947"/>
      <c r="C50" s="948"/>
      <c r="D50" s="949" t="s">
        <v>440</v>
      </c>
      <c r="E50" s="949"/>
      <c r="F50" s="944">
        <v>18450.65871</v>
      </c>
      <c r="G50" s="950">
        <v>4866.362799999999</v>
      </c>
      <c r="H50" s="950">
        <v>7607.7968599999995</v>
      </c>
      <c r="I50" s="950">
        <v>947.93081000000006</v>
      </c>
      <c r="J50" s="950">
        <v>4967.6470300000019</v>
      </c>
      <c r="K50" s="945">
        <v>7498.1006899999984</v>
      </c>
      <c r="L50" s="951">
        <v>2536.6193599999997</v>
      </c>
      <c r="M50" s="951">
        <v>2402.4469300000001</v>
      </c>
      <c r="N50" s="951">
        <v>725.35221000000001</v>
      </c>
      <c r="O50" s="951">
        <v>1175.9525699999997</v>
      </c>
      <c r="P50" s="951">
        <v>596.80840999999998</v>
      </c>
      <c r="Q50" s="948"/>
    </row>
    <row r="51" spans="1:17" x14ac:dyDescent="0.2">
      <c r="A51" s="218"/>
      <c r="B51" s="218"/>
      <c r="C51" s="218"/>
      <c r="D51" s="218"/>
      <c r="E51" s="218"/>
      <c r="F51" s="467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</row>
    <row r="52" spans="1:17" x14ac:dyDescent="0.2">
      <c r="A52" s="218"/>
      <c r="B52" s="218"/>
      <c r="C52" s="218"/>
      <c r="D52" s="218"/>
      <c r="E52" s="218"/>
      <c r="F52" s="218"/>
      <c r="G52" s="218"/>
      <c r="H52" s="218"/>
      <c r="I52" s="218"/>
      <c r="J52" s="218"/>
      <c r="K52" s="218" t="s">
        <v>497</v>
      </c>
      <c r="L52" s="468"/>
      <c r="M52" s="218" t="s">
        <v>700</v>
      </c>
      <c r="N52" s="218" t="s">
        <v>699</v>
      </c>
      <c r="O52" s="468"/>
      <c r="P52" s="218" t="s">
        <v>701</v>
      </c>
      <c r="Q52" s="218"/>
    </row>
    <row r="53" spans="1:17" x14ac:dyDescent="0.2">
      <c r="K53" s="186">
        <v>68.14761</v>
      </c>
      <c r="M53" s="186">
        <v>1107.8049599999997</v>
      </c>
      <c r="N53" s="186">
        <v>1704.6133699999996</v>
      </c>
      <c r="P53" s="186">
        <v>1772.7609799999996</v>
      </c>
    </row>
  </sheetData>
  <mergeCells count="14">
    <mergeCell ref="A8:M12"/>
    <mergeCell ref="Q15:Q16"/>
    <mergeCell ref="G16:G17"/>
    <mergeCell ref="H16:H17"/>
    <mergeCell ref="I16:I17"/>
    <mergeCell ref="J16:J17"/>
    <mergeCell ref="K16:P16"/>
    <mergeCell ref="K15:P15"/>
    <mergeCell ref="A15:A17"/>
    <mergeCell ref="B15:B17"/>
    <mergeCell ref="D15:D17"/>
    <mergeCell ref="E15:E17"/>
    <mergeCell ref="F15:F17"/>
    <mergeCell ref="C15:C17"/>
  </mergeCells>
  <phoneticPr fontId="9" type="noConversion"/>
  <pageMargins left="0.23622047244094491" right="0.23622047244094491" top="0.74803149606299213" bottom="0.35433070866141736" header="0.31496062992125984" footer="0.31496062992125984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5</vt:i4>
      </vt:variant>
    </vt:vector>
  </HeadingPairs>
  <TitlesOfParts>
    <vt:vector size="13" baseType="lpstr">
      <vt:lpstr>1 priedas</vt:lpstr>
      <vt:lpstr>2 priedas</vt:lpstr>
      <vt:lpstr>3 priedas</vt:lpstr>
      <vt:lpstr>5-išl.pagal programas 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Eglė Zelenkienė</cp:lastModifiedBy>
  <cp:lastPrinted>2023-09-18T07:21:02Z</cp:lastPrinted>
  <dcterms:created xsi:type="dcterms:W3CDTF">2013-02-05T08:01:03Z</dcterms:created>
  <dcterms:modified xsi:type="dcterms:W3CDTF">2023-09-20T11:45:58Z</dcterms:modified>
</cp:coreProperties>
</file>